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ml.chartshapes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12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13.xml" ContentType="application/vnd.openxmlformats-officedocument.drawingml.chart+xml"/>
  <Override PartName="/xl/drawings/drawing12.xml" ContentType="application/vnd.openxmlformats-officedocument.drawingml.chartshap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uval Lowy\AppData\Local\Temp\wz66ec\Chapter 11 - Project Design In Action\"/>
    </mc:Choice>
  </mc:AlternateContent>
  <xr:revisionPtr revIDLastSave="0" documentId="13_ncr:1_{6F912E94-40BA-4004-800D-2B6B0E285BB1}" xr6:coauthVersionLast="45" xr6:coauthVersionMax="45" xr10:uidLastSave="{00000000-0000-0000-0000-000000000000}"/>
  <bookViews>
    <workbookView xWindow="-120" yWindow="-120" windowWidth="29040" windowHeight="16440" tabRatio="886" activeTab="1" xr2:uid="{00000000-000D-0000-FFFF-FFFF00000000}"/>
  </bookViews>
  <sheets>
    <sheet name="Risk Chart - No Decompression" sheetId="15" r:id="rId1"/>
    <sheet name="Risk Chart" sheetId="26" r:id="rId2"/>
    <sheet name="Risk and Direct Cost" sheetId="30" r:id="rId3"/>
    <sheet name="Time Cost" sheetId="31" r:id="rId4"/>
    <sheet name="Time Cost Model" sheetId="32" r:id="rId5"/>
    <sheet name="Risk Cost Models" sheetId="33" r:id="rId6"/>
    <sheet name="Risk Model" sheetId="36" r:id="rId7"/>
    <sheet name="All Points" sheetId="35" r:id="rId8"/>
    <sheet name="Normal" sheetId="16" r:id="rId9"/>
    <sheet name="Subcritical" sheetId="25" r:id="rId10"/>
    <sheet name="TopDev2" sheetId="10" r:id="rId11"/>
    <sheet name="TopDev1+TopDev2" sheetId="11" r:id="rId12"/>
    <sheet name="Infra+Clients Front End" sheetId="12" r:id="rId13"/>
    <sheet name="Simulators" sheetId="14" r:id="rId14"/>
  </sheets>
  <definedNames>
    <definedName name="Management_Education" localSheetId="12">'Infra+Clients Front End'!#REF!</definedName>
    <definedName name="Management_Education" localSheetId="8">Normal!#REF!</definedName>
    <definedName name="Management_Education" localSheetId="13">Simulators!#REF!</definedName>
    <definedName name="Management_Education" localSheetId="9">Subcritical!#REF!</definedName>
    <definedName name="Management_Education" localSheetId="11">'TopDev1+TopDev2'!#REF!</definedName>
    <definedName name="Management_Education" localSheetId="10">TopDev2!#REF!</definedName>
    <definedName name="Management_Education">#REF!</definedName>
    <definedName name="solver_adj" localSheetId="7" hidden="1">'All Points'!$G$4</definedName>
    <definedName name="solver_adj" localSheetId="2" hidden="1">'Risk and Direct Cost'!$I$38</definedName>
    <definedName name="solver_adj" localSheetId="1" hidden="1">'Risk Chart'!$K$41</definedName>
    <definedName name="solver_adj" localSheetId="5" hidden="1">'Risk Cost Models'!$G$4</definedName>
    <definedName name="solver_adj" localSheetId="6" hidden="1">'Risk Model'!$F$4</definedName>
    <definedName name="solver_adj" localSheetId="3" hidden="1">'Time Cost'!$I$38</definedName>
    <definedName name="solver_adj" localSheetId="4" hidden="1">'Time Cost Model'!$I$38</definedName>
    <definedName name="solver_cvg" localSheetId="7" hidden="1">0.0001</definedName>
    <definedName name="solver_cvg" localSheetId="2" hidden="1">0.0001</definedName>
    <definedName name="solver_cvg" localSheetId="1" hidden="1">0.0001</definedName>
    <definedName name="solver_cvg" localSheetId="5" hidden="1">0.0001</definedName>
    <definedName name="solver_cvg" localSheetId="6" hidden="1">0.0001</definedName>
    <definedName name="solver_cvg" localSheetId="3" hidden="1">0.0001</definedName>
    <definedName name="solver_cvg" localSheetId="4" hidden="1">0.0001</definedName>
    <definedName name="solver_drv" localSheetId="7" hidden="1">1</definedName>
    <definedName name="solver_drv" localSheetId="2" hidden="1">1</definedName>
    <definedName name="solver_drv" localSheetId="1" hidden="1">1</definedName>
    <definedName name="solver_drv" localSheetId="5" hidden="1">1</definedName>
    <definedName name="solver_drv" localSheetId="6" hidden="1">1</definedName>
    <definedName name="solver_drv" localSheetId="3" hidden="1">1</definedName>
    <definedName name="solver_drv" localSheetId="4" hidden="1">1</definedName>
    <definedName name="solver_est" localSheetId="7" hidden="1">1</definedName>
    <definedName name="solver_est" localSheetId="2" hidden="1">1</definedName>
    <definedName name="solver_est" localSheetId="1" hidden="1">1</definedName>
    <definedName name="solver_est" localSheetId="5" hidden="1">1</definedName>
    <definedName name="solver_est" localSheetId="6" hidden="1">1</definedName>
    <definedName name="solver_est" localSheetId="3" hidden="1">1</definedName>
    <definedName name="solver_est" localSheetId="4" hidden="1">1</definedName>
    <definedName name="solver_itr" localSheetId="7" hidden="1">100</definedName>
    <definedName name="solver_itr" localSheetId="2" hidden="1">100</definedName>
    <definedName name="solver_itr" localSheetId="1" hidden="1">100</definedName>
    <definedName name="solver_itr" localSheetId="5" hidden="1">100</definedName>
    <definedName name="solver_itr" localSheetId="6" hidden="1">100</definedName>
    <definedName name="solver_itr" localSheetId="3" hidden="1">100</definedName>
    <definedName name="solver_itr" localSheetId="4" hidden="1">100</definedName>
    <definedName name="solver_lin" localSheetId="7" hidden="1">2</definedName>
    <definedName name="solver_lin" localSheetId="2" hidden="1">2</definedName>
    <definedName name="solver_lin" localSheetId="1" hidden="1">2</definedName>
    <definedName name="solver_lin" localSheetId="5" hidden="1">2</definedName>
    <definedName name="solver_lin" localSheetId="6" hidden="1">2</definedName>
    <definedName name="solver_lin" localSheetId="3" hidden="1">2</definedName>
    <definedName name="solver_lin" localSheetId="4" hidden="1">2</definedName>
    <definedName name="solver_neg" localSheetId="7" hidden="1">2</definedName>
    <definedName name="solver_neg" localSheetId="2" hidden="1">2</definedName>
    <definedName name="solver_neg" localSheetId="1" hidden="1">2</definedName>
    <definedName name="solver_neg" localSheetId="5" hidden="1">2</definedName>
    <definedName name="solver_neg" localSheetId="6" hidden="1">2</definedName>
    <definedName name="solver_neg" localSheetId="3" hidden="1">2</definedName>
    <definedName name="solver_neg" localSheetId="4" hidden="1">2</definedName>
    <definedName name="solver_num" localSheetId="7" hidden="1">0</definedName>
    <definedName name="solver_num" localSheetId="2" hidden="1">0</definedName>
    <definedName name="solver_num" localSheetId="1" hidden="1">0</definedName>
    <definedName name="solver_num" localSheetId="5" hidden="1">0</definedName>
    <definedName name="solver_num" localSheetId="6" hidden="1">0</definedName>
    <definedName name="solver_num" localSheetId="3" hidden="1">0</definedName>
    <definedName name="solver_num" localSheetId="4" hidden="1">0</definedName>
    <definedName name="solver_nwt" localSheetId="7" hidden="1">1</definedName>
    <definedName name="solver_nwt" localSheetId="2" hidden="1">1</definedName>
    <definedName name="solver_nwt" localSheetId="1" hidden="1">1</definedName>
    <definedName name="solver_nwt" localSheetId="5" hidden="1">1</definedName>
    <definedName name="solver_nwt" localSheetId="6" hidden="1">1</definedName>
    <definedName name="solver_nwt" localSheetId="3" hidden="1">1</definedName>
    <definedName name="solver_nwt" localSheetId="4" hidden="1">1</definedName>
    <definedName name="solver_opt" localSheetId="7" hidden="1">'All Points'!$H$4</definedName>
    <definedName name="solver_opt" localSheetId="2" hidden="1">'Risk and Direct Cost'!$L$38</definedName>
    <definedName name="solver_opt" localSheetId="1" hidden="1">'Risk Chart'!$N$41</definedName>
    <definedName name="solver_opt" localSheetId="5" hidden="1">'Risk Cost Models'!$H$4</definedName>
    <definedName name="solver_opt" localSheetId="6" hidden="1">'Risk Model'!$G$4</definedName>
    <definedName name="solver_opt" localSheetId="3" hidden="1">'Time Cost'!$L$38</definedName>
    <definedName name="solver_opt" localSheetId="4" hidden="1">'Time Cost Model'!$L$38</definedName>
    <definedName name="solver_pre" localSheetId="7" hidden="1">0.000001</definedName>
    <definedName name="solver_pre" localSheetId="2" hidden="1">0.000001</definedName>
    <definedName name="solver_pre" localSheetId="1" hidden="1">0.000001</definedName>
    <definedName name="solver_pre" localSheetId="5" hidden="1">0.000001</definedName>
    <definedName name="solver_pre" localSheetId="6" hidden="1">0.000001</definedName>
    <definedName name="solver_pre" localSheetId="3" hidden="1">0.000001</definedName>
    <definedName name="solver_pre" localSheetId="4" hidden="1">0.000001</definedName>
    <definedName name="solver_scl" localSheetId="7" hidden="1">2</definedName>
    <definedName name="solver_scl" localSheetId="2" hidden="1">2</definedName>
    <definedName name="solver_scl" localSheetId="1" hidden="1">2</definedName>
    <definedName name="solver_scl" localSheetId="5" hidden="1">2</definedName>
    <definedName name="solver_scl" localSheetId="6" hidden="1">2</definedName>
    <definedName name="solver_scl" localSheetId="3" hidden="1">2</definedName>
    <definedName name="solver_scl" localSheetId="4" hidden="1">2</definedName>
    <definedName name="solver_sho" localSheetId="7" hidden="1">2</definedName>
    <definedName name="solver_sho" localSheetId="2" hidden="1">2</definedName>
    <definedName name="solver_sho" localSheetId="1" hidden="1">2</definedName>
    <definedName name="solver_sho" localSheetId="5" hidden="1">2</definedName>
    <definedName name="solver_sho" localSheetId="6" hidden="1">2</definedName>
    <definedName name="solver_sho" localSheetId="3" hidden="1">2</definedName>
    <definedName name="solver_sho" localSheetId="4" hidden="1">2</definedName>
    <definedName name="solver_tim" localSheetId="7" hidden="1">100</definedName>
    <definedName name="solver_tim" localSheetId="2" hidden="1">100</definedName>
    <definedName name="solver_tim" localSheetId="1" hidden="1">100</definedName>
    <definedName name="solver_tim" localSheetId="5" hidden="1">100</definedName>
    <definedName name="solver_tim" localSheetId="6" hidden="1">100</definedName>
    <definedName name="solver_tim" localSheetId="3" hidden="1">100</definedName>
    <definedName name="solver_tim" localSheetId="4" hidden="1">100</definedName>
    <definedName name="solver_tol" localSheetId="7" hidden="1">0.05</definedName>
    <definedName name="solver_tol" localSheetId="2" hidden="1">0.05</definedName>
    <definedName name="solver_tol" localSheetId="1" hidden="1">0.05</definedName>
    <definedName name="solver_tol" localSheetId="5" hidden="1">0.05</definedName>
    <definedName name="solver_tol" localSheetId="6" hidden="1">0.05</definedName>
    <definedName name="solver_tol" localSheetId="3" hidden="1">0.05</definedName>
    <definedName name="solver_tol" localSheetId="4" hidden="1">0.05</definedName>
    <definedName name="solver_typ" localSheetId="7" hidden="1">3</definedName>
    <definedName name="solver_typ" localSheetId="2" hidden="1">3</definedName>
    <definedName name="solver_typ" localSheetId="1" hidden="1">3</definedName>
    <definedName name="solver_typ" localSheetId="5" hidden="1">3</definedName>
    <definedName name="solver_typ" localSheetId="6" hidden="1">3</definedName>
    <definedName name="solver_typ" localSheetId="3" hidden="1">3</definedName>
    <definedName name="solver_typ" localSheetId="4" hidden="1">3</definedName>
    <definedName name="solver_val" localSheetId="7" hidden="1">0.5</definedName>
    <definedName name="solver_val" localSheetId="2" hidden="1">0.5</definedName>
    <definedName name="solver_val" localSheetId="1" hidden="1">0.5</definedName>
    <definedName name="solver_val" localSheetId="5" hidden="1">0.5</definedName>
    <definedName name="solver_val" localSheetId="6" hidden="1">0.5</definedName>
    <definedName name="solver_val" localSheetId="3" hidden="1">0.5</definedName>
    <definedName name="solver_val" localSheetId="4" hidden="1">0.5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" i="36" l="1"/>
  <c r="D4" i="36"/>
  <c r="D5" i="36"/>
  <c r="D2" i="36"/>
  <c r="D12" i="36" s="1"/>
  <c r="C9" i="36"/>
  <c r="C10" i="36" s="1"/>
  <c r="C11" i="36" s="1"/>
  <c r="C12" i="36" s="1"/>
  <c r="C13" i="36" s="1"/>
  <c r="C14" i="36" s="1"/>
  <c r="C15" i="36" s="1"/>
  <c r="C16" i="36" s="1"/>
  <c r="C17" i="36" s="1"/>
  <c r="C18" i="36" s="1"/>
  <c r="C8" i="32"/>
  <c r="C9" i="32" s="1"/>
  <c r="C10" i="32"/>
  <c r="F10" i="32"/>
  <c r="G2" i="32"/>
  <c r="G3" i="32"/>
  <c r="G4" i="32"/>
  <c r="J42" i="32"/>
  <c r="K42" i="32" s="1"/>
  <c r="C11" i="26"/>
  <c r="B11" i="26"/>
  <c r="C10" i="26"/>
  <c r="B10" i="26"/>
  <c r="C9" i="26"/>
  <c r="B9" i="26"/>
  <c r="C8" i="26"/>
  <c r="B8" i="26"/>
  <c r="B7" i="26"/>
  <c r="C7" i="26"/>
  <c r="D2" i="35"/>
  <c r="H2" i="35"/>
  <c r="D3" i="35"/>
  <c r="D4" i="35"/>
  <c r="H3" i="35"/>
  <c r="H4" i="35"/>
  <c r="H6" i="35"/>
  <c r="G7" i="35"/>
  <c r="H7" i="35" s="1"/>
  <c r="E8" i="35"/>
  <c r="C9" i="35"/>
  <c r="D2" i="33"/>
  <c r="D8" i="33" s="1"/>
  <c r="D3" i="33"/>
  <c r="D4" i="33"/>
  <c r="E8" i="33"/>
  <c r="C9" i="33"/>
  <c r="B8" i="31"/>
  <c r="B9" i="31"/>
  <c r="B10" i="31"/>
  <c r="B11" i="31"/>
  <c r="B7" i="31"/>
  <c r="B8" i="30"/>
  <c r="B9" i="30"/>
  <c r="B10" i="30"/>
  <c r="B11" i="30"/>
  <c r="B7" i="30"/>
  <c r="O4" i="12"/>
  <c r="F8" i="15" s="1"/>
  <c r="E6" i="16"/>
  <c r="F6" i="16"/>
  <c r="E7" i="16"/>
  <c r="F7" i="16"/>
  <c r="E8" i="16"/>
  <c r="F8" i="16"/>
  <c r="E9" i="16"/>
  <c r="F9" i="16"/>
  <c r="E10" i="16"/>
  <c r="F10" i="16"/>
  <c r="E11" i="16"/>
  <c r="F11" i="16"/>
  <c r="E12" i="16"/>
  <c r="F12" i="16"/>
  <c r="E13" i="16"/>
  <c r="F13" i="16"/>
  <c r="E14" i="16"/>
  <c r="F14" i="16"/>
  <c r="E15" i="16"/>
  <c r="F15" i="16"/>
  <c r="E16" i="16"/>
  <c r="F16" i="16"/>
  <c r="E17" i="16"/>
  <c r="F17" i="16"/>
  <c r="E18" i="16"/>
  <c r="F18" i="16"/>
  <c r="E19" i="16"/>
  <c r="F19" i="16"/>
  <c r="E20" i="16"/>
  <c r="F20" i="16"/>
  <c r="E21" i="16"/>
  <c r="F21" i="16"/>
  <c r="E22" i="16"/>
  <c r="F22" i="16"/>
  <c r="E23" i="16"/>
  <c r="F23" i="16"/>
  <c r="E24" i="16"/>
  <c r="F24" i="16"/>
  <c r="E25" i="16"/>
  <c r="F25" i="16"/>
  <c r="F5" i="16"/>
  <c r="E5" i="16"/>
  <c r="E6" i="25"/>
  <c r="F6" i="25"/>
  <c r="E7" i="25"/>
  <c r="F7" i="25"/>
  <c r="E8" i="25"/>
  <c r="F8" i="25"/>
  <c r="E9" i="25"/>
  <c r="F9" i="25"/>
  <c r="E10" i="25"/>
  <c r="F10" i="25"/>
  <c r="E11" i="25"/>
  <c r="F11" i="25"/>
  <c r="E12" i="25"/>
  <c r="F12" i="25"/>
  <c r="E13" i="25"/>
  <c r="F13" i="25"/>
  <c r="E14" i="25"/>
  <c r="F14" i="25"/>
  <c r="E15" i="25"/>
  <c r="F15" i="25"/>
  <c r="E16" i="25"/>
  <c r="F16" i="25"/>
  <c r="E17" i="25"/>
  <c r="F17" i="25"/>
  <c r="E18" i="25"/>
  <c r="F18" i="25"/>
  <c r="E19" i="25"/>
  <c r="F19" i="25"/>
  <c r="E20" i="25"/>
  <c r="F20" i="25"/>
  <c r="E21" i="25"/>
  <c r="F21" i="25"/>
  <c r="E22" i="25"/>
  <c r="F22" i="25"/>
  <c r="E23" i="25"/>
  <c r="F23" i="25"/>
  <c r="E24" i="25"/>
  <c r="F24" i="25"/>
  <c r="E25" i="25"/>
  <c r="F25" i="25"/>
  <c r="F5" i="25"/>
  <c r="E5" i="25"/>
  <c r="E6" i="10"/>
  <c r="F6" i="10"/>
  <c r="E7" i="10"/>
  <c r="F7" i="10"/>
  <c r="E8" i="10"/>
  <c r="F8" i="10"/>
  <c r="E9" i="10"/>
  <c r="F9" i="10"/>
  <c r="E10" i="10"/>
  <c r="F10" i="10"/>
  <c r="E11" i="10"/>
  <c r="F11" i="10"/>
  <c r="E12" i="10"/>
  <c r="F12" i="10"/>
  <c r="E13" i="10"/>
  <c r="F13" i="10"/>
  <c r="E14" i="10"/>
  <c r="F14" i="10"/>
  <c r="E15" i="10"/>
  <c r="F15" i="10"/>
  <c r="E16" i="10"/>
  <c r="F16" i="10"/>
  <c r="E17" i="10"/>
  <c r="F17" i="10"/>
  <c r="E18" i="10"/>
  <c r="F18" i="10"/>
  <c r="E19" i="10"/>
  <c r="F19" i="10"/>
  <c r="E20" i="10"/>
  <c r="F20" i="10"/>
  <c r="E21" i="10"/>
  <c r="F21" i="10"/>
  <c r="E22" i="10"/>
  <c r="F22" i="10"/>
  <c r="E23" i="10"/>
  <c r="E27" i="10"/>
  <c r="F23" i="10"/>
  <c r="E24" i="10"/>
  <c r="F24" i="10"/>
  <c r="E25" i="10"/>
  <c r="F25" i="10"/>
  <c r="F5" i="10"/>
  <c r="E5" i="10"/>
  <c r="E6" i="11"/>
  <c r="F6" i="11"/>
  <c r="E7" i="11"/>
  <c r="F7" i="11"/>
  <c r="E8" i="11"/>
  <c r="F8" i="11"/>
  <c r="E9" i="11"/>
  <c r="F9" i="11"/>
  <c r="E10" i="11"/>
  <c r="F10" i="11"/>
  <c r="E11" i="11"/>
  <c r="F11" i="11"/>
  <c r="E12" i="11"/>
  <c r="F12" i="11"/>
  <c r="E13" i="11"/>
  <c r="F13" i="11"/>
  <c r="E14" i="11"/>
  <c r="F14" i="11"/>
  <c r="E15" i="11"/>
  <c r="F15" i="11"/>
  <c r="E16" i="11"/>
  <c r="F16" i="11"/>
  <c r="E17" i="11"/>
  <c r="F17" i="11"/>
  <c r="E18" i="11"/>
  <c r="F18" i="11"/>
  <c r="E19" i="11"/>
  <c r="F19" i="11"/>
  <c r="E20" i="11"/>
  <c r="F20" i="11"/>
  <c r="E21" i="11"/>
  <c r="F21" i="11"/>
  <c r="E22" i="11"/>
  <c r="F22" i="11"/>
  <c r="E23" i="11"/>
  <c r="F23" i="11"/>
  <c r="E24" i="11"/>
  <c r="F24" i="11"/>
  <c r="E25" i="11"/>
  <c r="F25" i="11"/>
  <c r="F5" i="11"/>
  <c r="E5" i="11"/>
  <c r="F6" i="12"/>
  <c r="F7" i="12"/>
  <c r="F8" i="12"/>
  <c r="F9" i="12"/>
  <c r="F10" i="12"/>
  <c r="F11" i="12"/>
  <c r="F12" i="12"/>
  <c r="F29" i="12" s="1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5" i="12"/>
  <c r="W2" i="32"/>
  <c r="C12" i="31"/>
  <c r="E12" i="31" s="1"/>
  <c r="D11" i="30"/>
  <c r="D11" i="31" s="1"/>
  <c r="F11" i="31" s="1"/>
  <c r="C12" i="30"/>
  <c r="C11" i="30"/>
  <c r="F7" i="31"/>
  <c r="D9" i="30"/>
  <c r="D9" i="31"/>
  <c r="C7" i="31"/>
  <c r="E8" i="14"/>
  <c r="E9" i="14"/>
  <c r="E28" i="14"/>
  <c r="E31" i="14"/>
  <c r="F8" i="14"/>
  <c r="F9" i="14"/>
  <c r="F28" i="14"/>
  <c r="F31" i="14"/>
  <c r="G8" i="14"/>
  <c r="G9" i="14"/>
  <c r="G28" i="14"/>
  <c r="G31" i="14"/>
  <c r="H8" i="14"/>
  <c r="H9" i="14"/>
  <c r="H28" i="14"/>
  <c r="H31" i="14"/>
  <c r="D8" i="30"/>
  <c r="D8" i="31"/>
  <c r="F8" i="31" s="1"/>
  <c r="D10" i="30"/>
  <c r="D10" i="31" s="1"/>
  <c r="F10" i="31" s="1"/>
  <c r="C8" i="31"/>
  <c r="C9" i="31"/>
  <c r="C10" i="31"/>
  <c r="C11" i="31"/>
  <c r="C8" i="30"/>
  <c r="C9" i="30"/>
  <c r="C10" i="30"/>
  <c r="O4" i="14"/>
  <c r="E7" i="26" s="1"/>
  <c r="F7" i="26" s="1"/>
  <c r="F6" i="14"/>
  <c r="F7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9" i="14"/>
  <c r="F30" i="14"/>
  <c r="F5" i="14"/>
  <c r="E6" i="14"/>
  <c r="E7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22" i="14"/>
  <c r="E23" i="14"/>
  <c r="E24" i="14"/>
  <c r="E25" i="14"/>
  <c r="E26" i="14"/>
  <c r="E27" i="14"/>
  <c r="E29" i="14"/>
  <c r="E30" i="14"/>
  <c r="E5" i="14"/>
  <c r="E6" i="12"/>
  <c r="E7" i="12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5" i="12"/>
  <c r="G5" i="14"/>
  <c r="H5" i="14"/>
  <c r="G6" i="14"/>
  <c r="H6" i="14"/>
  <c r="G7" i="14"/>
  <c r="H7" i="14"/>
  <c r="G10" i="14"/>
  <c r="H10" i="14"/>
  <c r="G11" i="14"/>
  <c r="H11" i="14"/>
  <c r="G12" i="14"/>
  <c r="H12" i="14"/>
  <c r="G13" i="14"/>
  <c r="H13" i="14"/>
  <c r="G14" i="14"/>
  <c r="H14" i="14"/>
  <c r="G15" i="14"/>
  <c r="H15" i="14"/>
  <c r="G16" i="14"/>
  <c r="H16" i="14"/>
  <c r="G17" i="14"/>
  <c r="H17" i="14"/>
  <c r="G18" i="14"/>
  <c r="H18" i="14"/>
  <c r="G19" i="14"/>
  <c r="H19" i="14"/>
  <c r="G20" i="14"/>
  <c r="H20" i="14"/>
  <c r="G21" i="14"/>
  <c r="H21" i="14"/>
  <c r="G22" i="14"/>
  <c r="H22" i="14"/>
  <c r="G23" i="14"/>
  <c r="H23" i="14"/>
  <c r="G24" i="14"/>
  <c r="H24" i="14"/>
  <c r="G25" i="14"/>
  <c r="H25" i="14"/>
  <c r="G26" i="14"/>
  <c r="H26" i="14"/>
  <c r="G27" i="14"/>
  <c r="H27" i="14"/>
  <c r="G29" i="14"/>
  <c r="H29" i="14"/>
  <c r="G30" i="14"/>
  <c r="H30" i="14"/>
  <c r="G5" i="11"/>
  <c r="G6" i="11"/>
  <c r="G7" i="11"/>
  <c r="G8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5" i="10"/>
  <c r="G6" i="10"/>
  <c r="G7" i="10"/>
  <c r="G8" i="10"/>
  <c r="G9" i="10"/>
  <c r="G10" i="10"/>
  <c r="G27" i="10" s="1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5" i="25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5" i="16"/>
  <c r="G6" i="16"/>
  <c r="G7" i="16"/>
  <c r="G8" i="16"/>
  <c r="G9" i="16"/>
  <c r="G10" i="16"/>
  <c r="G11" i="16"/>
  <c r="G12" i="16"/>
  <c r="G13" i="16"/>
  <c r="G14" i="16"/>
  <c r="G15" i="16"/>
  <c r="G16" i="16"/>
  <c r="G17" i="16"/>
  <c r="G18" i="16"/>
  <c r="G19" i="16"/>
  <c r="G20" i="16"/>
  <c r="G21" i="16"/>
  <c r="G22" i="16"/>
  <c r="G23" i="16"/>
  <c r="G24" i="16"/>
  <c r="G25" i="16"/>
  <c r="G5" i="12"/>
  <c r="H5" i="12"/>
  <c r="G6" i="12"/>
  <c r="H6" i="12"/>
  <c r="G7" i="12"/>
  <c r="H7" i="12"/>
  <c r="G8" i="12"/>
  <c r="H8" i="12"/>
  <c r="G9" i="12"/>
  <c r="H9" i="12"/>
  <c r="G10" i="12"/>
  <c r="H10" i="12"/>
  <c r="G11" i="12"/>
  <c r="H11" i="12"/>
  <c r="G12" i="12"/>
  <c r="H12" i="12"/>
  <c r="G13" i="12"/>
  <c r="H13" i="12"/>
  <c r="G14" i="12"/>
  <c r="H14" i="12"/>
  <c r="G15" i="12"/>
  <c r="H15" i="12"/>
  <c r="G16" i="12"/>
  <c r="H16" i="12"/>
  <c r="G17" i="12"/>
  <c r="H17" i="12"/>
  <c r="G18" i="12"/>
  <c r="H18" i="12"/>
  <c r="G19" i="12"/>
  <c r="H19" i="12"/>
  <c r="G20" i="12"/>
  <c r="H20" i="12"/>
  <c r="G21" i="12"/>
  <c r="H21" i="12"/>
  <c r="G22" i="12"/>
  <c r="H22" i="12"/>
  <c r="G23" i="12"/>
  <c r="H23" i="12"/>
  <c r="G24" i="12"/>
  <c r="H24" i="12"/>
  <c r="G25" i="12"/>
  <c r="H25" i="12"/>
  <c r="G26" i="12"/>
  <c r="H26" i="12"/>
  <c r="G27" i="12"/>
  <c r="H27" i="12"/>
  <c r="E29" i="12"/>
  <c r="F9" i="31"/>
  <c r="H8" i="11"/>
  <c r="H9" i="11"/>
  <c r="F27" i="12"/>
  <c r="O4" i="25"/>
  <c r="F12" i="15" s="1"/>
  <c r="O4" i="10"/>
  <c r="H8" i="10"/>
  <c r="H9" i="10"/>
  <c r="H19" i="25"/>
  <c r="H20" i="25"/>
  <c r="H22" i="25"/>
  <c r="H23" i="25"/>
  <c r="H8" i="16"/>
  <c r="H9" i="16"/>
  <c r="O4" i="11"/>
  <c r="J37" i="32"/>
  <c r="O4" i="16"/>
  <c r="F11" i="15" s="1"/>
  <c r="D7" i="30"/>
  <c r="E8" i="32"/>
  <c r="F8" i="32"/>
  <c r="E9" i="32"/>
  <c r="F9" i="32"/>
  <c r="F7" i="32"/>
  <c r="E7" i="32"/>
  <c r="C7" i="30"/>
  <c r="H5" i="11"/>
  <c r="H6" i="11"/>
  <c r="H7" i="11"/>
  <c r="H10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25" i="11"/>
  <c r="H5" i="10"/>
  <c r="H6" i="10"/>
  <c r="H7" i="10"/>
  <c r="H10" i="10"/>
  <c r="H11" i="10"/>
  <c r="H12" i="10"/>
  <c r="H13" i="10"/>
  <c r="H14" i="10"/>
  <c r="H15" i="10"/>
  <c r="H16" i="10"/>
  <c r="H17" i="10"/>
  <c r="H18" i="10"/>
  <c r="H19" i="10"/>
  <c r="H20" i="10"/>
  <c r="H21" i="10"/>
  <c r="H22" i="10"/>
  <c r="H23" i="10"/>
  <c r="H24" i="10"/>
  <c r="H25" i="10"/>
  <c r="H5" i="16"/>
  <c r="H6" i="16"/>
  <c r="H7" i="16"/>
  <c r="H10" i="16"/>
  <c r="H11" i="16"/>
  <c r="H12" i="16"/>
  <c r="H13" i="16"/>
  <c r="H14" i="16"/>
  <c r="H15" i="16"/>
  <c r="H16" i="16"/>
  <c r="H17" i="16"/>
  <c r="H18" i="16"/>
  <c r="H19" i="16"/>
  <c r="H20" i="16"/>
  <c r="H21" i="16"/>
  <c r="H22" i="16"/>
  <c r="H23" i="16"/>
  <c r="H24" i="16"/>
  <c r="H25" i="16"/>
  <c r="H5" i="25"/>
  <c r="H6" i="25"/>
  <c r="H7" i="25"/>
  <c r="H27" i="25" s="1"/>
  <c r="H8" i="25"/>
  <c r="H9" i="25"/>
  <c r="H10" i="25"/>
  <c r="H11" i="25"/>
  <c r="H12" i="25"/>
  <c r="H13" i="25"/>
  <c r="H14" i="25"/>
  <c r="H15" i="25"/>
  <c r="H16" i="25"/>
  <c r="H17" i="25"/>
  <c r="H18" i="25"/>
  <c r="H21" i="25"/>
  <c r="H24" i="25"/>
  <c r="H25" i="25"/>
  <c r="K11" i="25"/>
  <c r="F7" i="15"/>
  <c r="K11" i="16"/>
  <c r="D27" i="16"/>
  <c r="D34" i="14"/>
  <c r="K11" i="14"/>
  <c r="D29" i="12"/>
  <c r="K11" i="12"/>
  <c r="K11" i="11"/>
  <c r="D27" i="11"/>
  <c r="K11" i="10"/>
  <c r="D27" i="10"/>
  <c r="E11" i="26"/>
  <c r="F11" i="26" s="1"/>
  <c r="C19" i="36" l="1"/>
  <c r="C20" i="36" s="1"/>
  <c r="C21" i="36" s="1"/>
  <c r="C22" i="36" s="1"/>
  <c r="C23" i="36" s="1"/>
  <c r="C24" i="36" s="1"/>
  <c r="C25" i="36" s="1"/>
  <c r="C26" i="36" s="1"/>
  <c r="C27" i="36" s="1"/>
  <c r="C28" i="36" s="1"/>
  <c r="C29" i="36" s="1"/>
  <c r="C30" i="36" s="1"/>
  <c r="C31" i="36" s="1"/>
  <c r="C32" i="36" s="1"/>
  <c r="C33" i="36" s="1"/>
  <c r="C34" i="36" s="1"/>
  <c r="C35" i="36" s="1"/>
  <c r="C36" i="36" s="1"/>
  <c r="C37" i="36" s="1"/>
  <c r="C38" i="36" s="1"/>
  <c r="C39" i="36" s="1"/>
  <c r="C40" i="36" s="1"/>
  <c r="C41" i="36" s="1"/>
  <c r="C42" i="36" s="1"/>
  <c r="C43" i="36" s="1"/>
  <c r="C44" i="36" s="1"/>
  <c r="C45" i="36" s="1"/>
  <c r="C46" i="36" s="1"/>
  <c r="C47" i="36" s="1"/>
  <c r="C48" i="36" s="1"/>
  <c r="D18" i="36"/>
  <c r="G27" i="16"/>
  <c r="G5" i="35"/>
  <c r="H5" i="35" s="1"/>
  <c r="D12" i="30"/>
  <c r="D12" i="31" s="1"/>
  <c r="F12" i="31" s="1"/>
  <c r="D8" i="35"/>
  <c r="G29" i="12"/>
  <c r="F27" i="16"/>
  <c r="E8" i="26"/>
  <c r="F8" i="26" s="1"/>
  <c r="C49" i="36"/>
  <c r="D48" i="36"/>
  <c r="H27" i="16"/>
  <c r="G27" i="25"/>
  <c r="G27" i="11"/>
  <c r="X2" i="32"/>
  <c r="M25" i="11"/>
  <c r="F27" i="11"/>
  <c r="E27" i="11"/>
  <c r="R4" i="11"/>
  <c r="G9" i="26" s="1"/>
  <c r="F27" i="10"/>
  <c r="M27" i="12"/>
  <c r="M25" i="10"/>
  <c r="R4" i="10"/>
  <c r="G10" i="26" s="1"/>
  <c r="D11" i="36"/>
  <c r="D9" i="35"/>
  <c r="C10" i="35"/>
  <c r="E9" i="35"/>
  <c r="G4" i="36"/>
  <c r="C10" i="33"/>
  <c r="E9" i="33"/>
  <c r="D9" i="33"/>
  <c r="R4" i="25"/>
  <c r="F27" i="25"/>
  <c r="M25" i="25"/>
  <c r="E27" i="25"/>
  <c r="D10" i="32"/>
  <c r="C11" i="32"/>
  <c r="E10" i="32"/>
  <c r="D7" i="32"/>
  <c r="D8" i="32"/>
  <c r="D9" i="32"/>
  <c r="D13" i="36"/>
  <c r="D33" i="36"/>
  <c r="D37" i="36"/>
  <c r="D17" i="36"/>
  <c r="D21" i="36"/>
  <c r="D23" i="36"/>
  <c r="D25" i="36"/>
  <c r="D27" i="36"/>
  <c r="D29" i="36"/>
  <c r="D31" i="36"/>
  <c r="D35" i="36"/>
  <c r="D39" i="36"/>
  <c r="D41" i="36"/>
  <c r="D43" i="36"/>
  <c r="D45" i="36"/>
  <c r="D47" i="36"/>
  <c r="G2" i="36"/>
  <c r="D16" i="36"/>
  <c r="G5" i="36"/>
  <c r="D10" i="36"/>
  <c r="D20" i="36"/>
  <c r="D22" i="36"/>
  <c r="D24" i="36"/>
  <c r="D26" i="36"/>
  <c r="D28" i="36"/>
  <c r="D30" i="36"/>
  <c r="D32" i="36"/>
  <c r="D34" i="36"/>
  <c r="D36" i="36"/>
  <c r="D40" i="36"/>
  <c r="D42" i="36"/>
  <c r="D44" i="36"/>
  <c r="D46" i="36"/>
  <c r="D8" i="36"/>
  <c r="D14" i="36"/>
  <c r="D19" i="36"/>
  <c r="G3" i="36"/>
  <c r="D15" i="36"/>
  <c r="D38" i="36"/>
  <c r="D9" i="36"/>
  <c r="F10" i="15"/>
  <c r="E10" i="26"/>
  <c r="F10" i="26" s="1"/>
  <c r="J38" i="32"/>
  <c r="H29" i="12"/>
  <c r="E31" i="12" s="1"/>
  <c r="H34" i="14"/>
  <c r="R4" i="12"/>
  <c r="G8" i="26" s="1"/>
  <c r="M31" i="14"/>
  <c r="F34" i="14"/>
  <c r="E27" i="16"/>
  <c r="M25" i="16"/>
  <c r="R4" i="16"/>
  <c r="G11" i="26" s="1"/>
  <c r="H27" i="10"/>
  <c r="K4" i="10" s="1"/>
  <c r="H27" i="11"/>
  <c r="G34" i="14"/>
  <c r="R4" i="14"/>
  <c r="G7" i="26" s="1"/>
  <c r="E9" i="26"/>
  <c r="F9" i="26" s="1"/>
  <c r="F9" i="15"/>
  <c r="E34" i="14"/>
  <c r="K4" i="12" l="1"/>
  <c r="D8" i="26" s="1"/>
  <c r="E29" i="10"/>
  <c r="D10" i="35"/>
  <c r="E10" i="35"/>
  <c r="C11" i="35"/>
  <c r="C12" i="32"/>
  <c r="F11" i="32"/>
  <c r="E11" i="32"/>
  <c r="D11" i="32"/>
  <c r="K4" i="11"/>
  <c r="E29" i="11"/>
  <c r="K4" i="16"/>
  <c r="E29" i="16"/>
  <c r="K4" i="25"/>
  <c r="E12" i="15" s="1"/>
  <c r="E29" i="25"/>
  <c r="D10" i="26"/>
  <c r="E10" i="15"/>
  <c r="E36" i="14"/>
  <c r="K4" i="14"/>
  <c r="E10" i="33"/>
  <c r="C11" i="33"/>
  <c r="D10" i="33"/>
  <c r="C50" i="36"/>
  <c r="D49" i="36"/>
  <c r="E8" i="15" l="1"/>
  <c r="C12" i="33"/>
  <c r="D11" i="33"/>
  <c r="E11" i="33"/>
  <c r="E7" i="15"/>
  <c r="D7" i="26"/>
  <c r="C12" i="35"/>
  <c r="E11" i="35"/>
  <c r="D11" i="35"/>
  <c r="E9" i="15"/>
  <c r="D9" i="26"/>
  <c r="C51" i="36"/>
  <c r="D50" i="36"/>
  <c r="F12" i="32"/>
  <c r="E12" i="32"/>
  <c r="D12" i="32"/>
  <c r="C13" i="32"/>
  <c r="E11" i="15"/>
  <c r="D11" i="26"/>
  <c r="C52" i="36" l="1"/>
  <c r="D51" i="36"/>
  <c r="C14" i="32"/>
  <c r="D13" i="32"/>
  <c r="F13" i="32"/>
  <c r="E13" i="32"/>
  <c r="E12" i="35"/>
  <c r="D12" i="35"/>
  <c r="C13" i="35"/>
  <c r="E12" i="33"/>
  <c r="C13" i="33"/>
  <c r="D12" i="33"/>
  <c r="D14" i="32" l="1"/>
  <c r="C15" i="32"/>
  <c r="F14" i="32"/>
  <c r="E14" i="32"/>
  <c r="C14" i="33"/>
  <c r="E13" i="33"/>
  <c r="D13" i="33"/>
  <c r="D13" i="35"/>
  <c r="C14" i="35"/>
  <c r="E13" i="35"/>
  <c r="C53" i="36"/>
  <c r="D52" i="36"/>
  <c r="C54" i="36" l="1"/>
  <c r="D53" i="36"/>
  <c r="D15" i="32"/>
  <c r="C16" i="32"/>
  <c r="E15" i="32"/>
  <c r="F15" i="32"/>
  <c r="C15" i="33"/>
  <c r="E14" i="33"/>
  <c r="D14" i="33"/>
  <c r="E14" i="35"/>
  <c r="D14" i="35"/>
  <c r="C15" i="35"/>
  <c r="C16" i="33" l="1"/>
  <c r="E15" i="33"/>
  <c r="D15" i="33"/>
  <c r="C17" i="32"/>
  <c r="E16" i="32"/>
  <c r="F16" i="32"/>
  <c r="D16" i="32"/>
  <c r="C16" i="35"/>
  <c r="D15" i="35"/>
  <c r="E15" i="35"/>
  <c r="C55" i="36"/>
  <c r="D54" i="36"/>
  <c r="C56" i="36" l="1"/>
  <c r="D55" i="36"/>
  <c r="D17" i="32"/>
  <c r="F17" i="32"/>
  <c r="C18" i="32"/>
  <c r="E17" i="32"/>
  <c r="E16" i="35"/>
  <c r="D16" i="35"/>
  <c r="C17" i="35"/>
  <c r="E16" i="33"/>
  <c r="C17" i="33"/>
  <c r="D16" i="33"/>
  <c r="E18" i="32" l="1"/>
  <c r="D18" i="32"/>
  <c r="F18" i="32"/>
  <c r="C19" i="32"/>
  <c r="E17" i="33"/>
  <c r="C18" i="33"/>
  <c r="D17" i="33"/>
  <c r="C18" i="35"/>
  <c r="E17" i="35"/>
  <c r="D17" i="35"/>
  <c r="C57" i="36"/>
  <c r="D56" i="36"/>
  <c r="E18" i="33" l="1"/>
  <c r="C19" i="33"/>
  <c r="D18" i="33"/>
  <c r="C58" i="36"/>
  <c r="D57" i="36"/>
  <c r="E18" i="35"/>
  <c r="C19" i="35"/>
  <c r="D18" i="35"/>
  <c r="C20" i="32"/>
  <c r="F19" i="32"/>
  <c r="D19" i="32"/>
  <c r="E19" i="32"/>
  <c r="C20" i="35" l="1"/>
  <c r="E19" i="35"/>
  <c r="D19" i="35"/>
  <c r="C59" i="36"/>
  <c r="D58" i="36"/>
  <c r="E19" i="33"/>
  <c r="C20" i="33"/>
  <c r="D19" i="33"/>
  <c r="C21" i="32"/>
  <c r="E20" i="32"/>
  <c r="D20" i="32"/>
  <c r="F20" i="32"/>
  <c r="E20" i="33" l="1"/>
  <c r="C21" i="33"/>
  <c r="D20" i="33"/>
  <c r="C60" i="36"/>
  <c r="D59" i="36"/>
  <c r="D21" i="32"/>
  <c r="C22" i="32"/>
  <c r="E21" i="32"/>
  <c r="F21" i="32"/>
  <c r="E20" i="35"/>
  <c r="D20" i="35"/>
  <c r="C21" i="35"/>
  <c r="C23" i="32" l="1"/>
  <c r="D22" i="32"/>
  <c r="E22" i="32"/>
  <c r="F22" i="32"/>
  <c r="C22" i="33"/>
  <c r="E21" i="33"/>
  <c r="D21" i="33"/>
  <c r="D21" i="35"/>
  <c r="E21" i="35"/>
  <c r="C22" i="35"/>
  <c r="C61" i="36"/>
  <c r="D60" i="36"/>
  <c r="C62" i="36" l="1"/>
  <c r="D61" i="36"/>
  <c r="C23" i="33"/>
  <c r="E22" i="33"/>
  <c r="D22" i="33"/>
  <c r="D22" i="35"/>
  <c r="E22" i="35"/>
  <c r="C23" i="35"/>
  <c r="F23" i="32"/>
  <c r="D23" i="32"/>
  <c r="C24" i="32"/>
  <c r="E23" i="32"/>
  <c r="E23" i="35" l="1"/>
  <c r="C24" i="35"/>
  <c r="D23" i="35"/>
  <c r="E24" i="32"/>
  <c r="D24" i="32"/>
  <c r="C25" i="32"/>
  <c r="F24" i="32"/>
  <c r="C24" i="33"/>
  <c r="D23" i="33"/>
  <c r="E23" i="33"/>
  <c r="C63" i="36"/>
  <c r="D62" i="36"/>
  <c r="C64" i="36" l="1"/>
  <c r="D63" i="36"/>
  <c r="E24" i="33"/>
  <c r="C25" i="33"/>
  <c r="D24" i="33"/>
  <c r="C25" i="35"/>
  <c r="D24" i="35"/>
  <c r="E24" i="35"/>
  <c r="E25" i="32"/>
  <c r="F25" i="32"/>
  <c r="D25" i="32"/>
  <c r="C26" i="32"/>
  <c r="C26" i="35" l="1"/>
  <c r="D25" i="35"/>
  <c r="E25" i="35"/>
  <c r="E26" i="32"/>
  <c r="D26" i="32"/>
  <c r="F26" i="32"/>
  <c r="C27" i="32"/>
  <c r="C26" i="33"/>
  <c r="E25" i="33"/>
  <c r="D25" i="33"/>
  <c r="C65" i="36"/>
  <c r="D64" i="36"/>
  <c r="C27" i="33" l="1"/>
  <c r="E26" i="33"/>
  <c r="D26" i="33"/>
  <c r="D65" i="36"/>
  <c r="C66" i="36"/>
  <c r="D27" i="32"/>
  <c r="C28" i="32"/>
  <c r="E27" i="32"/>
  <c r="F27" i="32"/>
  <c r="E26" i="35"/>
  <c r="D26" i="35"/>
  <c r="C27" i="35"/>
  <c r="F28" i="32" l="1"/>
  <c r="C29" i="32"/>
  <c r="E28" i="32"/>
  <c r="D28" i="32"/>
  <c r="C67" i="36"/>
  <c r="D66" i="36"/>
  <c r="D27" i="35"/>
  <c r="C28" i="35"/>
  <c r="E27" i="35"/>
  <c r="C28" i="33"/>
  <c r="E27" i="33"/>
  <c r="D27" i="33"/>
  <c r="C29" i="33" l="1"/>
  <c r="E28" i="33"/>
  <c r="D28" i="33"/>
  <c r="D29" i="32"/>
  <c r="C30" i="32"/>
  <c r="E29" i="32"/>
  <c r="F29" i="32"/>
  <c r="C29" i="35"/>
  <c r="E28" i="35"/>
  <c r="D28" i="35"/>
  <c r="C68" i="36"/>
  <c r="D67" i="36"/>
  <c r="F30" i="32" l="1"/>
  <c r="C31" i="32"/>
  <c r="D30" i="32"/>
  <c r="E30" i="32"/>
  <c r="C69" i="36"/>
  <c r="D68" i="36"/>
  <c r="E29" i="35"/>
  <c r="C30" i="35"/>
  <c r="D29" i="35"/>
  <c r="E29" i="33"/>
  <c r="C30" i="33"/>
  <c r="D29" i="33"/>
  <c r="D30" i="35" l="1"/>
  <c r="E30" i="35"/>
  <c r="C31" i="35"/>
  <c r="C70" i="36"/>
  <c r="D69" i="36"/>
  <c r="E30" i="33"/>
  <c r="C31" i="33"/>
  <c r="D30" i="33"/>
  <c r="E31" i="32"/>
  <c r="F31" i="32"/>
  <c r="D31" i="32"/>
  <c r="C32" i="32"/>
  <c r="C32" i="33" l="1"/>
  <c r="E31" i="33"/>
  <c r="D31" i="33"/>
  <c r="E32" i="32"/>
  <c r="C33" i="32"/>
  <c r="F32" i="32"/>
  <c r="D32" i="32"/>
  <c r="C71" i="36"/>
  <c r="D70" i="36"/>
  <c r="D31" i="35"/>
  <c r="E31" i="35"/>
  <c r="C32" i="35"/>
  <c r="D71" i="36" l="1"/>
  <c r="C72" i="36"/>
  <c r="D33" i="32"/>
  <c r="E33" i="32"/>
  <c r="C34" i="32"/>
  <c r="F33" i="32"/>
  <c r="C33" i="35"/>
  <c r="D32" i="35"/>
  <c r="E32" i="35"/>
  <c r="E32" i="33"/>
  <c r="C33" i="33"/>
  <c r="D32" i="33"/>
  <c r="C35" i="32" l="1"/>
  <c r="E34" i="32"/>
  <c r="D34" i="32"/>
  <c r="F34" i="32"/>
  <c r="D33" i="35"/>
  <c r="E33" i="35"/>
  <c r="C34" i="35"/>
  <c r="C73" i="36"/>
  <c r="D72" i="36"/>
  <c r="C34" i="33"/>
  <c r="E33" i="33"/>
  <c r="D33" i="33"/>
  <c r="C74" i="36" l="1"/>
  <c r="D73" i="36"/>
  <c r="C35" i="35"/>
  <c r="E34" i="35"/>
  <c r="D34" i="35"/>
  <c r="E34" i="33"/>
  <c r="C35" i="33"/>
  <c r="D34" i="33"/>
  <c r="D35" i="32"/>
  <c r="C36" i="32"/>
  <c r="F35" i="32"/>
  <c r="E35" i="32"/>
  <c r="E35" i="33" l="1"/>
  <c r="C36" i="33"/>
  <c r="D35" i="33"/>
  <c r="D35" i="35"/>
  <c r="C36" i="35"/>
  <c r="E35" i="35"/>
  <c r="C37" i="32"/>
  <c r="F36" i="32"/>
  <c r="E36" i="32"/>
  <c r="D36" i="32"/>
  <c r="C75" i="36"/>
  <c r="D74" i="36"/>
  <c r="C76" i="36" l="1"/>
  <c r="D75" i="36"/>
  <c r="E37" i="32"/>
  <c r="C38" i="32"/>
  <c r="F37" i="32"/>
  <c r="D37" i="32"/>
  <c r="C37" i="35"/>
  <c r="D36" i="35"/>
  <c r="E36" i="35"/>
  <c r="C37" i="33"/>
  <c r="E36" i="33"/>
  <c r="D36" i="33"/>
  <c r="E37" i="35" l="1"/>
  <c r="D37" i="35"/>
  <c r="C38" i="35"/>
  <c r="D38" i="32"/>
  <c r="E38" i="32"/>
  <c r="C39" i="32"/>
  <c r="F38" i="32"/>
  <c r="E37" i="33"/>
  <c r="C38" i="33"/>
  <c r="D37" i="33"/>
  <c r="C77" i="36"/>
  <c r="D76" i="36"/>
  <c r="D39" i="32" l="1"/>
  <c r="F39" i="32"/>
  <c r="C40" i="32"/>
  <c r="E39" i="32"/>
  <c r="C78" i="36"/>
  <c r="D77" i="36"/>
  <c r="E38" i="35"/>
  <c r="C39" i="35"/>
  <c r="D38" i="35"/>
  <c r="E38" i="33"/>
  <c r="C39" i="33"/>
  <c r="D38" i="33"/>
  <c r="D39" i="35" l="1"/>
  <c r="E39" i="35"/>
  <c r="C40" i="35"/>
  <c r="C79" i="36"/>
  <c r="D78" i="36"/>
  <c r="C40" i="33"/>
  <c r="E39" i="33"/>
  <c r="D39" i="33"/>
  <c r="C41" i="32"/>
  <c r="F40" i="32"/>
  <c r="E40" i="32"/>
  <c r="D40" i="32"/>
  <c r="C80" i="36" l="1"/>
  <c r="D79" i="36"/>
  <c r="C41" i="33"/>
  <c r="E40" i="33"/>
  <c r="D40" i="33"/>
  <c r="C41" i="35"/>
  <c r="E40" i="35"/>
  <c r="D40" i="35"/>
  <c r="D41" i="32"/>
  <c r="E41" i="32"/>
  <c r="F41" i="32"/>
  <c r="C42" i="32"/>
  <c r="C42" i="35" l="1"/>
  <c r="D41" i="35"/>
  <c r="E41" i="35"/>
  <c r="E42" i="32"/>
  <c r="F42" i="32"/>
  <c r="C43" i="32"/>
  <c r="D42" i="32"/>
  <c r="E41" i="33"/>
  <c r="C42" i="33"/>
  <c r="D41" i="33"/>
  <c r="C81" i="36"/>
  <c r="D80" i="36"/>
  <c r="D43" i="32" l="1"/>
  <c r="E43" i="32"/>
  <c r="C44" i="32"/>
  <c r="F43" i="32"/>
  <c r="C82" i="36"/>
  <c r="D81" i="36"/>
  <c r="E42" i="33"/>
  <c r="C43" i="33"/>
  <c r="D42" i="33"/>
  <c r="D42" i="35"/>
  <c r="E42" i="35"/>
  <c r="C43" i="35"/>
  <c r="C44" i="33" l="1"/>
  <c r="E43" i="33"/>
  <c r="D43" i="33"/>
  <c r="E43" i="35"/>
  <c r="C44" i="35"/>
  <c r="D43" i="35"/>
  <c r="E44" i="32"/>
  <c r="C45" i="32"/>
  <c r="F44" i="32"/>
  <c r="D44" i="32"/>
  <c r="C83" i="36"/>
  <c r="D82" i="36"/>
  <c r="D45" i="32" l="1"/>
  <c r="F45" i="32"/>
  <c r="E45" i="32"/>
  <c r="C46" i="32"/>
  <c r="C45" i="35"/>
  <c r="E44" i="35"/>
  <c r="D44" i="35"/>
  <c r="C84" i="36"/>
  <c r="D83" i="36"/>
  <c r="C45" i="33"/>
  <c r="E44" i="33"/>
  <c r="D44" i="33"/>
  <c r="E45" i="35" l="1"/>
  <c r="D45" i="35"/>
  <c r="C46" i="35"/>
  <c r="C47" i="32"/>
  <c r="F46" i="32"/>
  <c r="D46" i="32"/>
  <c r="E46" i="32"/>
  <c r="E45" i="33"/>
  <c r="C46" i="33"/>
  <c r="D45" i="33"/>
  <c r="C85" i="36"/>
  <c r="D84" i="36"/>
  <c r="C86" i="36" l="1"/>
  <c r="D85" i="36"/>
  <c r="D47" i="32"/>
  <c r="C48" i="32"/>
  <c r="E47" i="32"/>
  <c r="F47" i="32"/>
  <c r="C47" i="35"/>
  <c r="D46" i="35"/>
  <c r="E46" i="35"/>
  <c r="C47" i="33"/>
  <c r="E46" i="33"/>
  <c r="D46" i="33"/>
  <c r="C48" i="35" l="1"/>
  <c r="D47" i="35"/>
  <c r="E47" i="35"/>
  <c r="F48" i="32"/>
  <c r="C49" i="32"/>
  <c r="E48" i="32"/>
  <c r="D48" i="32"/>
  <c r="C48" i="33"/>
  <c r="E47" i="33"/>
  <c r="D47" i="33"/>
  <c r="C87" i="36"/>
  <c r="D86" i="36"/>
  <c r="C49" i="33" l="1"/>
  <c r="E48" i="33"/>
  <c r="D48" i="33"/>
  <c r="C88" i="36"/>
  <c r="D87" i="36"/>
  <c r="D49" i="32"/>
  <c r="C50" i="32"/>
  <c r="E49" i="32"/>
  <c r="F49" i="32"/>
  <c r="D48" i="35"/>
  <c r="C49" i="35"/>
  <c r="E48" i="35"/>
  <c r="C50" i="35" l="1"/>
  <c r="D49" i="35"/>
  <c r="E49" i="35"/>
  <c r="C89" i="36"/>
  <c r="D88" i="36"/>
  <c r="E50" i="32"/>
  <c r="C51" i="32"/>
  <c r="F50" i="32"/>
  <c r="D50" i="32"/>
  <c r="E49" i="33"/>
  <c r="C50" i="33"/>
  <c r="D49" i="33"/>
  <c r="C51" i="33" l="1"/>
  <c r="E50" i="33"/>
  <c r="D50" i="33"/>
  <c r="C52" i="32"/>
  <c r="E51" i="32"/>
  <c r="F51" i="32"/>
  <c r="D51" i="32"/>
  <c r="C90" i="36"/>
  <c r="D89" i="36"/>
  <c r="C51" i="35"/>
  <c r="E50" i="35"/>
  <c r="D50" i="35"/>
  <c r="C91" i="36" l="1"/>
  <c r="D90" i="36"/>
  <c r="E52" i="32"/>
  <c r="C53" i="32"/>
  <c r="F52" i="32"/>
  <c r="D52" i="32"/>
  <c r="E51" i="35"/>
  <c r="D51" i="35"/>
  <c r="C52" i="35"/>
  <c r="E51" i="33"/>
  <c r="C52" i="33"/>
  <c r="D51" i="33"/>
  <c r="C53" i="33" l="1"/>
  <c r="D52" i="33"/>
  <c r="E52" i="33"/>
  <c r="D53" i="32"/>
  <c r="E53" i="32"/>
  <c r="F53" i="32"/>
  <c r="C54" i="32"/>
  <c r="D52" i="35"/>
  <c r="C53" i="35"/>
  <c r="E52" i="35"/>
  <c r="C92" i="36"/>
  <c r="D91" i="36"/>
  <c r="C93" i="36" l="1"/>
  <c r="D92" i="36"/>
  <c r="E54" i="32"/>
  <c r="D54" i="32"/>
  <c r="C55" i="32"/>
  <c r="F54" i="32"/>
  <c r="E53" i="35"/>
  <c r="D53" i="35"/>
  <c r="C54" i="35"/>
  <c r="E53" i="33"/>
  <c r="C54" i="33"/>
  <c r="D53" i="33"/>
  <c r="E54" i="33" l="1"/>
  <c r="C55" i="33"/>
  <c r="D54" i="33"/>
  <c r="D55" i="32"/>
  <c r="F55" i="32"/>
  <c r="E55" i="32"/>
  <c r="C56" i="32"/>
  <c r="E54" i="35"/>
  <c r="D54" i="35"/>
  <c r="C55" i="35"/>
  <c r="D93" i="36"/>
  <c r="C94" i="36"/>
  <c r="C95" i="36" l="1"/>
  <c r="D94" i="36"/>
  <c r="C56" i="35"/>
  <c r="E55" i="35"/>
  <c r="D55" i="35"/>
  <c r="E55" i="33"/>
  <c r="C56" i="33"/>
  <c r="D55" i="33"/>
  <c r="F56" i="32"/>
  <c r="E56" i="32"/>
  <c r="C57" i="32"/>
  <c r="D56" i="32"/>
  <c r="E56" i="33" l="1"/>
  <c r="C57" i="33"/>
  <c r="D56" i="33"/>
  <c r="E57" i="32"/>
  <c r="C58" i="32"/>
  <c r="F57" i="32"/>
  <c r="D57" i="32"/>
  <c r="C57" i="35"/>
  <c r="D56" i="35"/>
  <c r="E56" i="35"/>
  <c r="C96" i="36"/>
  <c r="D95" i="36"/>
  <c r="F58" i="32" l="1"/>
  <c r="D58" i="32"/>
  <c r="E58" i="32"/>
  <c r="C59" i="32"/>
  <c r="C97" i="36"/>
  <c r="D96" i="36"/>
  <c r="E57" i="33"/>
  <c r="C58" i="33"/>
  <c r="D57" i="33"/>
  <c r="E57" i="35"/>
  <c r="C58" i="35"/>
  <c r="D57" i="35"/>
  <c r="E58" i="33" l="1"/>
  <c r="C59" i="33"/>
  <c r="D58" i="33"/>
  <c r="C98" i="36"/>
  <c r="D98" i="36" s="1"/>
  <c r="D97" i="36"/>
  <c r="E59" i="32"/>
  <c r="D59" i="32"/>
  <c r="F59" i="32"/>
  <c r="C60" i="32"/>
  <c r="C59" i="35"/>
  <c r="D58" i="35"/>
  <c r="E58" i="35"/>
  <c r="E59" i="33" l="1"/>
  <c r="C60" i="33"/>
  <c r="D59" i="33"/>
  <c r="D59" i="35"/>
  <c r="C60" i="35"/>
  <c r="E59" i="35"/>
  <c r="C61" i="32"/>
  <c r="E60" i="32"/>
  <c r="D60" i="32"/>
  <c r="F60" i="32"/>
  <c r="D61" i="32" l="1"/>
  <c r="C62" i="32"/>
  <c r="F61" i="32"/>
  <c r="E61" i="32"/>
  <c r="C61" i="35"/>
  <c r="E60" i="35"/>
  <c r="D60" i="35"/>
  <c r="C61" i="33"/>
  <c r="E60" i="33"/>
  <c r="D60" i="33"/>
  <c r="D61" i="35" l="1"/>
  <c r="E61" i="35"/>
  <c r="C62" i="35"/>
  <c r="F62" i="32"/>
  <c r="E62" i="32"/>
  <c r="C63" i="32"/>
  <c r="D62" i="32"/>
  <c r="C62" i="33"/>
  <c r="E61" i="33"/>
  <c r="D61" i="33"/>
  <c r="E62" i="33" l="1"/>
  <c r="C63" i="33"/>
  <c r="D62" i="33"/>
  <c r="C64" i="32"/>
  <c r="D63" i="32"/>
  <c r="F63" i="32"/>
  <c r="E63" i="32"/>
  <c r="C63" i="35"/>
  <c r="D62" i="35"/>
  <c r="E62" i="35"/>
  <c r="D63" i="35" l="1"/>
  <c r="C64" i="35"/>
  <c r="E63" i="35"/>
  <c r="E64" i="32"/>
  <c r="D64" i="32"/>
  <c r="C65" i="32"/>
  <c r="F64" i="32"/>
  <c r="C64" i="33"/>
  <c r="E63" i="33"/>
  <c r="D63" i="33"/>
  <c r="D64" i="35" l="1"/>
  <c r="E64" i="35"/>
  <c r="C65" i="35"/>
  <c r="C65" i="33"/>
  <c r="E64" i="33"/>
  <c r="D64" i="33"/>
  <c r="E65" i="32"/>
  <c r="C66" i="32"/>
  <c r="F65" i="32"/>
  <c r="D65" i="32"/>
  <c r="D66" i="32" l="1"/>
  <c r="C67" i="32"/>
  <c r="F66" i="32"/>
  <c r="E66" i="32"/>
  <c r="E65" i="33"/>
  <c r="C66" i="33"/>
  <c r="D65" i="33"/>
  <c r="D65" i="35"/>
  <c r="C66" i="35"/>
  <c r="E65" i="35"/>
  <c r="E66" i="33" l="1"/>
  <c r="C67" i="33"/>
  <c r="D66" i="33"/>
  <c r="C68" i="32"/>
  <c r="F67" i="32"/>
  <c r="E67" i="32"/>
  <c r="D67" i="32"/>
  <c r="C67" i="35"/>
  <c r="E66" i="35"/>
  <c r="D66" i="35"/>
  <c r="D67" i="35" l="1"/>
  <c r="E67" i="35"/>
  <c r="C68" i="35"/>
  <c r="E68" i="32"/>
  <c r="C69" i="32"/>
  <c r="D68" i="32"/>
  <c r="F68" i="32"/>
  <c r="C68" i="33"/>
  <c r="D67" i="33"/>
  <c r="E67" i="33"/>
  <c r="E68" i="35" l="1"/>
  <c r="C69" i="35"/>
  <c r="D68" i="35"/>
  <c r="F69" i="32"/>
  <c r="C70" i="32"/>
  <c r="D69" i="32"/>
  <c r="E69" i="32"/>
  <c r="C69" i="33"/>
  <c r="E68" i="33"/>
  <c r="D68" i="33"/>
  <c r="C70" i="33" l="1"/>
  <c r="E69" i="33"/>
  <c r="D69" i="33"/>
  <c r="C71" i="32"/>
  <c r="D70" i="32"/>
  <c r="F70" i="32"/>
  <c r="E70" i="32"/>
  <c r="D69" i="35"/>
  <c r="C70" i="35"/>
  <c r="E69" i="35"/>
  <c r="F71" i="32" l="1"/>
  <c r="C72" i="32"/>
  <c r="D71" i="32"/>
  <c r="E71" i="32"/>
  <c r="D70" i="35"/>
  <c r="C71" i="35"/>
  <c r="E70" i="35"/>
  <c r="C71" i="33"/>
  <c r="E70" i="33"/>
  <c r="D70" i="33"/>
  <c r="C72" i="35" l="1"/>
  <c r="D71" i="35"/>
  <c r="E71" i="35"/>
  <c r="C73" i="32"/>
  <c r="E72" i="32"/>
  <c r="F72" i="32"/>
  <c r="D72" i="32"/>
  <c r="C72" i="33"/>
  <c r="E71" i="33"/>
  <c r="D71" i="33"/>
  <c r="E72" i="33" l="1"/>
  <c r="D72" i="33"/>
  <c r="C73" i="33"/>
  <c r="F73" i="32"/>
  <c r="E73" i="32"/>
  <c r="D73" i="32"/>
  <c r="C74" i="32"/>
  <c r="E72" i="35"/>
  <c r="D72" i="35"/>
  <c r="C73" i="35"/>
  <c r="E73" i="33" l="1"/>
  <c r="C74" i="33"/>
  <c r="D73" i="33"/>
  <c r="C75" i="32"/>
  <c r="F74" i="32"/>
  <c r="E74" i="32"/>
  <c r="D74" i="32"/>
  <c r="D73" i="35"/>
  <c r="C74" i="35"/>
  <c r="E73" i="35"/>
  <c r="C75" i="33" l="1"/>
  <c r="D74" i="33"/>
  <c r="E74" i="33"/>
  <c r="F75" i="32"/>
  <c r="D75" i="32"/>
  <c r="E75" i="32"/>
  <c r="C76" i="32"/>
  <c r="D74" i="35"/>
  <c r="E74" i="35"/>
  <c r="C75" i="35"/>
  <c r="F76" i="32" l="1"/>
  <c r="E76" i="32"/>
  <c r="C77" i="32"/>
  <c r="D76" i="32"/>
  <c r="E75" i="35"/>
  <c r="D75" i="35"/>
  <c r="C76" i="35"/>
  <c r="D75" i="33"/>
  <c r="C76" i="33"/>
  <c r="E75" i="33"/>
  <c r="D76" i="35" l="1"/>
  <c r="E76" i="35"/>
  <c r="C77" i="35"/>
  <c r="F77" i="32"/>
  <c r="D77" i="32"/>
  <c r="C78" i="32"/>
  <c r="E77" i="32"/>
  <c r="D76" i="33"/>
  <c r="E76" i="33"/>
  <c r="C77" i="33"/>
  <c r="C78" i="35" l="1"/>
  <c r="D77" i="35"/>
  <c r="E77" i="35"/>
  <c r="E78" i="32"/>
  <c r="F78" i="32"/>
  <c r="D78" i="32"/>
  <c r="C79" i="32"/>
  <c r="C78" i="33"/>
  <c r="D77" i="33"/>
  <c r="E77" i="33"/>
  <c r="E78" i="33" l="1"/>
  <c r="D78" i="33"/>
  <c r="C79" i="33"/>
  <c r="C80" i="32"/>
  <c r="F79" i="32"/>
  <c r="E79" i="32"/>
  <c r="D79" i="32"/>
  <c r="D78" i="35"/>
  <c r="E78" i="35"/>
  <c r="C79" i="35"/>
  <c r="C80" i="33" l="1"/>
  <c r="E79" i="33"/>
  <c r="D79" i="33"/>
  <c r="F80" i="32"/>
  <c r="D80" i="32"/>
  <c r="C81" i="32"/>
  <c r="E80" i="32"/>
  <c r="D79" i="35"/>
  <c r="E79" i="35"/>
  <c r="C80" i="35"/>
  <c r="D81" i="32" l="1"/>
  <c r="F81" i="32"/>
  <c r="E81" i="32"/>
  <c r="C82" i="32"/>
  <c r="D80" i="35"/>
  <c r="C81" i="35"/>
  <c r="E80" i="35"/>
  <c r="D80" i="33"/>
  <c r="C81" i="33"/>
  <c r="E80" i="33"/>
  <c r="C82" i="35" l="1"/>
  <c r="E81" i="35"/>
  <c r="D81" i="35"/>
  <c r="E82" i="32"/>
  <c r="C83" i="32"/>
  <c r="F82" i="32"/>
  <c r="D82" i="32"/>
  <c r="C82" i="33"/>
  <c r="D81" i="33"/>
  <c r="E81" i="33"/>
  <c r="E83" i="32" l="1"/>
  <c r="F83" i="32"/>
  <c r="D83" i="32"/>
  <c r="C84" i="32"/>
  <c r="E82" i="33"/>
  <c r="C83" i="33"/>
  <c r="D82" i="33"/>
  <c r="D82" i="35"/>
  <c r="C83" i="35"/>
  <c r="E82" i="35"/>
  <c r="E83" i="33" l="1"/>
  <c r="D83" i="33"/>
  <c r="C84" i="33"/>
  <c r="E84" i="32"/>
  <c r="C85" i="32"/>
  <c r="F84" i="32"/>
  <c r="D84" i="32"/>
  <c r="D83" i="35"/>
  <c r="C84" i="35"/>
  <c r="E83" i="35"/>
  <c r="F85" i="32" l="1"/>
  <c r="E85" i="32"/>
  <c r="D85" i="32"/>
  <c r="C86" i="32"/>
  <c r="D84" i="33"/>
  <c r="C85" i="33"/>
  <c r="E84" i="33"/>
  <c r="D84" i="35"/>
  <c r="E84" i="35"/>
  <c r="C85" i="35"/>
  <c r="C86" i="33" l="1"/>
  <c r="E85" i="33"/>
  <c r="D85" i="33"/>
  <c r="E86" i="32"/>
  <c r="C87" i="32"/>
  <c r="F86" i="32"/>
  <c r="D86" i="32"/>
  <c r="C86" i="35"/>
  <c r="D85" i="35"/>
  <c r="E85" i="35"/>
  <c r="C88" i="32" l="1"/>
  <c r="D87" i="32"/>
  <c r="F87" i="32"/>
  <c r="E87" i="32"/>
  <c r="C87" i="35"/>
  <c r="D86" i="35"/>
  <c r="E86" i="35"/>
  <c r="C87" i="33"/>
  <c r="E86" i="33"/>
  <c r="D86" i="33"/>
  <c r="C88" i="33" l="1"/>
  <c r="D87" i="33"/>
  <c r="E87" i="33"/>
  <c r="D87" i="35"/>
  <c r="C88" i="35"/>
  <c r="E87" i="35"/>
  <c r="F88" i="32"/>
  <c r="C89" i="32"/>
  <c r="E88" i="32"/>
  <c r="D88" i="32"/>
  <c r="F89" i="32" l="1"/>
  <c r="D89" i="32"/>
  <c r="C90" i="32"/>
  <c r="E89" i="32"/>
  <c r="C89" i="35"/>
  <c r="D88" i="35"/>
  <c r="E88" i="35"/>
  <c r="E88" i="33"/>
  <c r="D88" i="33"/>
  <c r="C89" i="33"/>
  <c r="D89" i="35" l="1"/>
  <c r="E89" i="35"/>
  <c r="C90" i="35"/>
  <c r="E90" i="32"/>
  <c r="C91" i="32"/>
  <c r="F90" i="32"/>
  <c r="D90" i="32"/>
  <c r="D89" i="33"/>
  <c r="E89" i="33"/>
  <c r="C90" i="33"/>
  <c r="E91" i="32" l="1"/>
  <c r="C92" i="32"/>
  <c r="D91" i="32"/>
  <c r="F91" i="32"/>
  <c r="C91" i="35"/>
  <c r="D90" i="35"/>
  <c r="E90" i="35"/>
  <c r="D90" i="33"/>
  <c r="C91" i="33"/>
  <c r="E90" i="33"/>
  <c r="C92" i="35" l="1"/>
  <c r="E91" i="35"/>
  <c r="D91" i="35"/>
  <c r="C93" i="32"/>
  <c r="F92" i="32"/>
  <c r="E92" i="32"/>
  <c r="D92" i="32"/>
  <c r="C92" i="33"/>
  <c r="E91" i="33"/>
  <c r="D91" i="33"/>
  <c r="C93" i="33" l="1"/>
  <c r="D92" i="33"/>
  <c r="E92" i="33"/>
  <c r="F93" i="32"/>
  <c r="C94" i="32"/>
  <c r="E93" i="32"/>
  <c r="D93" i="32"/>
  <c r="C93" i="35"/>
  <c r="D92" i="35"/>
  <c r="E92" i="35"/>
  <c r="E93" i="35" l="1"/>
  <c r="D93" i="35"/>
  <c r="C94" i="35"/>
  <c r="E94" i="32"/>
  <c r="D94" i="32"/>
  <c r="F94" i="32"/>
  <c r="C95" i="32"/>
  <c r="D93" i="33"/>
  <c r="E93" i="33"/>
  <c r="C94" i="33"/>
  <c r="F95" i="32" l="1"/>
  <c r="C96" i="32"/>
  <c r="E95" i="32"/>
  <c r="D95" i="32"/>
  <c r="E94" i="33"/>
  <c r="D94" i="33"/>
  <c r="C95" i="33"/>
  <c r="E94" i="35"/>
  <c r="D94" i="35"/>
  <c r="C95" i="35"/>
  <c r="D95" i="33" l="1"/>
  <c r="E95" i="33"/>
  <c r="C96" i="33"/>
  <c r="D96" i="32"/>
  <c r="F96" i="32"/>
  <c r="C97" i="32"/>
  <c r="E96" i="32"/>
  <c r="C96" i="35"/>
  <c r="D95" i="35"/>
  <c r="E95" i="35"/>
  <c r="E97" i="32" l="1"/>
  <c r="D97" i="32"/>
  <c r="F97" i="32"/>
  <c r="D96" i="33"/>
  <c r="C97" i="33"/>
  <c r="E96" i="33"/>
  <c r="E96" i="35"/>
  <c r="C97" i="35"/>
  <c r="D96" i="35"/>
  <c r="C98" i="33" l="1"/>
  <c r="D97" i="33"/>
  <c r="E97" i="33"/>
  <c r="E97" i="35"/>
  <c r="C98" i="35"/>
  <c r="D97" i="35"/>
  <c r="D98" i="35" l="1"/>
  <c r="E98" i="35"/>
  <c r="E98" i="33"/>
  <c r="D98" i="3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Juval Lowy</author>
  </authors>
  <commentList>
    <comment ref="K13" authorId="0" shapeId="0" xr:uid="{00000000-0006-0000-0C00-000001000000}">
      <text>
        <r>
          <rPr>
            <b/>
            <sz val="9"/>
            <color indexed="81"/>
            <rFont val="Tahoma"/>
            <family val="2"/>
          </rPr>
          <t>Juval Lowy:</t>
        </r>
        <r>
          <rPr>
            <sz val="9"/>
            <color indexed="81"/>
            <rFont val="Tahoma"/>
            <family val="2"/>
          </rPr>
          <t xml:space="preserve">
Juval Lowy:
Due to length of chains, even 5 is considered critical here.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Juval Lowy</author>
  </authors>
  <commentList>
    <comment ref="K13" authorId="0" shapeId="0" xr:uid="{00000000-0006-0000-0D00-000001000000}">
      <text>
        <r>
          <rPr>
            <b/>
            <sz val="9"/>
            <color indexed="81"/>
            <rFont val="Tahoma"/>
            <family val="2"/>
          </rPr>
          <t>Juval Lowy:</t>
        </r>
        <r>
          <rPr>
            <sz val="9"/>
            <color indexed="81"/>
            <rFont val="Tahoma"/>
            <family val="2"/>
          </rPr>
          <t xml:space="preserve">
Juval Lowy:
Due to length of chains, even 5 is considered critical here.</t>
        </r>
      </text>
    </comment>
  </commentList>
</comments>
</file>

<file path=xl/sharedStrings.xml><?xml version="1.0" encoding="utf-8"?>
<sst xmlns="http://schemas.openxmlformats.org/spreadsheetml/2006/main" count="345" uniqueCount="79">
  <si>
    <t>Requirements</t>
  </si>
  <si>
    <t>Test Plan</t>
  </si>
  <si>
    <t>Activity</t>
  </si>
  <si>
    <t>Architecture</t>
  </si>
  <si>
    <t>Test Harness</t>
  </si>
  <si>
    <t>Security</t>
  </si>
  <si>
    <t>Logging</t>
  </si>
  <si>
    <t>Pub/Sub</t>
  </si>
  <si>
    <t>ID</t>
  </si>
  <si>
    <t>ManagerA</t>
  </si>
  <si>
    <t>ManagerB</t>
  </si>
  <si>
    <t>EngineA</t>
  </si>
  <si>
    <t>EngineB</t>
  </si>
  <si>
    <t>EngineC</t>
  </si>
  <si>
    <t>System Testing</t>
  </si>
  <si>
    <t>Client App1</t>
  </si>
  <si>
    <t>Client App2</t>
  </si>
  <si>
    <t>Resource Access A</t>
  </si>
  <si>
    <t>Resource Access B</t>
  </si>
  <si>
    <t>Resource Access C</t>
  </si>
  <si>
    <t>Resource A</t>
  </si>
  <si>
    <t>Resource B</t>
  </si>
  <si>
    <t>Duration</t>
  </si>
  <si>
    <t>Total</t>
  </si>
  <si>
    <t>Total Float</t>
  </si>
  <si>
    <t>Critical</t>
  </si>
  <si>
    <t>Red</t>
  </si>
  <si>
    <t>Yellow</t>
  </si>
  <si>
    <t>Green</t>
  </si>
  <si>
    <t>Critical factor</t>
  </si>
  <si>
    <t>Red Factor</t>
  </si>
  <si>
    <t>Yellow Factor</t>
  </si>
  <si>
    <t>Green Factor</t>
  </si>
  <si>
    <t>Red Limit</t>
  </si>
  <si>
    <t>Yellow Limit</t>
  </si>
  <si>
    <t>Client App1 Design</t>
  </si>
  <si>
    <t>Client App2 Design</t>
  </si>
  <si>
    <t>ManagerA Simulator</t>
  </si>
  <si>
    <t>ManagerB Simulator</t>
  </si>
  <si>
    <t>Normal</t>
  </si>
  <si>
    <t>Simulators</t>
  </si>
  <si>
    <t>Design Option</t>
  </si>
  <si>
    <t>Criticality Risk</t>
  </si>
  <si>
    <t>Activity Risk</t>
  </si>
  <si>
    <t>Direct Cost</t>
  </si>
  <si>
    <t>D1</t>
  </si>
  <si>
    <t>D2</t>
  </si>
  <si>
    <t>D3</t>
  </si>
  <si>
    <t>D4</t>
  </si>
  <si>
    <t>Indirect Cost</t>
  </si>
  <si>
    <t>Total Cost</t>
  </si>
  <si>
    <t>Raw Activity Risk</t>
  </si>
  <si>
    <t>Coefficients</t>
  </si>
  <si>
    <t>Incirect cost</t>
  </si>
  <si>
    <t>a</t>
  </si>
  <si>
    <t>b</t>
  </si>
  <si>
    <t>c</t>
  </si>
  <si>
    <t>d</t>
  </si>
  <si>
    <t>Solver:</t>
  </si>
  <si>
    <t>Risk</t>
  </si>
  <si>
    <t xml:space="preserve">Phi = </t>
  </si>
  <si>
    <t>Fibonacci Formula</t>
  </si>
  <si>
    <t>Fibonacci Risk</t>
  </si>
  <si>
    <t>Min direct cost</t>
  </si>
  <si>
    <t>Min risk</t>
  </si>
  <si>
    <t>Max risk</t>
  </si>
  <si>
    <t>Decompression target</t>
  </si>
  <si>
    <t>Min direct</t>
  </si>
  <si>
    <t>Min Total</t>
  </si>
  <si>
    <t>Sanity Check:</t>
  </si>
  <si>
    <t>Critical Limit</t>
  </si>
  <si>
    <t xml:space="preserve"> 0.01188690x3 - 0.37185214x2 + 3.68978289x - 10.99313755</t>
  </si>
  <si>
    <t xml:space="preserve"> 0.01140421x3 - 0.36328955x2 + 3.66630481x - 11.07269795</t>
  </si>
  <si>
    <t>Total cost at D3</t>
  </si>
  <si>
    <t>TopDev2</t>
  </si>
  <si>
    <t>Sub-Critical</t>
  </si>
  <si>
    <t>Infra + Clients Front End</t>
  </si>
  <si>
    <t>Project Design</t>
  </si>
  <si>
    <t>TopDev2+TopDev1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</si>
</sst>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%"/>
    <numFmt numFmtId="165" formatCode="0.0"/>
    <numFmt numFmtId="166" formatCode="0.00000000"/>
    <numFmt numFmtId="167" formatCode="0.000"/>
    <numFmt numFmtId="168" formatCode="0.000000"/>
    <numFmt numFmtId="169" formatCode="0.0000"/>
    <numFmt numFmtId="170" formatCode="0.00000"/>
    <numFmt numFmtId="171" formatCode="0.0000000"/>
  </numFmts>
  <fonts count="10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22"/>
      </bottom>
      <diagonal/>
    </border>
    <border>
      <left/>
      <right style="medium">
        <color indexed="64"/>
      </right>
      <top style="thin">
        <color indexed="22"/>
      </top>
      <bottom style="thin">
        <color indexed="22"/>
      </bottom>
      <diagonal/>
    </border>
    <border>
      <left/>
      <right style="medium">
        <color indexed="64"/>
      </right>
      <top style="thin">
        <color indexed="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22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22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6" fillId="0" borderId="0" xfId="0" applyFont="1"/>
    <xf numFmtId="0" fontId="5" fillId="0" borderId="0" xfId="0" applyFont="1" applyFill="1"/>
    <xf numFmtId="0" fontId="3" fillId="0" borderId="0" xfId="0" applyFont="1" applyFill="1"/>
    <xf numFmtId="9" fontId="6" fillId="0" borderId="0" xfId="0" applyNumberFormat="1" applyFont="1"/>
    <xf numFmtId="14" fontId="6" fillId="0" borderId="0" xfId="0" applyNumberFormat="1" applyFont="1"/>
    <xf numFmtId="165" fontId="6" fillId="0" borderId="0" xfId="0" applyNumberFormat="1" applyFont="1"/>
    <xf numFmtId="2" fontId="6" fillId="0" borderId="0" xfId="0" applyNumberFormat="1" applyFont="1"/>
    <xf numFmtId="2" fontId="0" fillId="0" borderId="0" xfId="0" applyNumberFormat="1"/>
    <xf numFmtId="0" fontId="5" fillId="2" borderId="2" xfId="0" applyFont="1" applyFill="1" applyBorder="1"/>
    <xf numFmtId="0" fontId="5" fillId="2" borderId="3" xfId="0" applyFont="1" applyFill="1" applyBorder="1"/>
    <xf numFmtId="0" fontId="4" fillId="3" borderId="4" xfId="0" applyFont="1" applyFill="1" applyBorder="1" applyAlignment="1">
      <alignment wrapText="1"/>
    </xf>
    <xf numFmtId="0" fontId="4" fillId="3" borderId="5" xfId="0" applyFont="1" applyFill="1" applyBorder="1" applyAlignment="1">
      <alignment wrapText="1"/>
    </xf>
    <xf numFmtId="0" fontId="4" fillId="3" borderId="6" xfId="0" applyFont="1" applyFill="1" applyBorder="1" applyAlignment="1">
      <alignment wrapText="1"/>
    </xf>
    <xf numFmtId="0" fontId="5" fillId="2" borderId="7" xfId="0" applyFont="1" applyFill="1" applyBorder="1"/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4" fillId="3" borderId="10" xfId="0" applyFont="1" applyFill="1" applyBorder="1" applyAlignment="1">
      <alignment horizontal="center" wrapText="1"/>
    </xf>
    <xf numFmtId="0" fontId="4" fillId="3" borderId="11" xfId="0" applyFont="1" applyFill="1" applyBorder="1" applyAlignment="1">
      <alignment horizontal="center" wrapText="1"/>
    </xf>
    <xf numFmtId="0" fontId="4" fillId="3" borderId="12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1" fontId="0" fillId="0" borderId="0" xfId="0" applyNumberFormat="1"/>
    <xf numFmtId="0" fontId="0" fillId="0" borderId="14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4" fillId="3" borderId="0" xfId="0" applyFont="1" applyFill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4" fillId="3" borderId="15" xfId="0" applyFont="1" applyFill="1" applyBorder="1" applyAlignment="1">
      <alignment wrapText="1"/>
    </xf>
    <xf numFmtId="0" fontId="4" fillId="3" borderId="16" xfId="0" applyFont="1" applyFill="1" applyBorder="1" applyAlignment="1">
      <alignment horizontal="center" wrapText="1"/>
    </xf>
    <xf numFmtId="0" fontId="4" fillId="3" borderId="17" xfId="0" applyFont="1" applyFill="1" applyBorder="1" applyAlignment="1">
      <alignment horizontal="center" wrapText="1"/>
    </xf>
    <xf numFmtId="0" fontId="4" fillId="3" borderId="13" xfId="0" applyFont="1" applyFill="1" applyBorder="1" applyAlignment="1">
      <alignment wrapText="1"/>
    </xf>
    <xf numFmtId="0" fontId="6" fillId="0" borderId="13" xfId="0" applyFont="1" applyBorder="1"/>
    <xf numFmtId="0" fontId="6" fillId="0" borderId="14" xfId="0" applyFont="1" applyBorder="1"/>
    <xf numFmtId="0" fontId="4" fillId="3" borderId="14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165" fontId="0" fillId="0" borderId="0" xfId="0" applyNumberFormat="1"/>
    <xf numFmtId="2" fontId="1" fillId="0" borderId="0" xfId="0" applyNumberFormat="1" applyFont="1"/>
    <xf numFmtId="2" fontId="1" fillId="0" borderId="0" xfId="0" applyNumberFormat="1" applyFont="1" applyAlignment="1">
      <alignment horizontal="center"/>
    </xf>
    <xf numFmtId="167" fontId="0" fillId="0" borderId="0" xfId="0" applyNumberFormat="1"/>
    <xf numFmtId="170" fontId="0" fillId="0" borderId="0" xfId="0" applyNumberFormat="1"/>
    <xf numFmtId="2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0" xfId="0" applyNumberFormat="1"/>
    <xf numFmtId="2" fontId="2" fillId="0" borderId="0" xfId="0" applyNumberFormat="1" applyFont="1"/>
    <xf numFmtId="14" fontId="0" fillId="0" borderId="0" xfId="0" applyNumberFormat="1"/>
    <xf numFmtId="169" fontId="0" fillId="0" borderId="0" xfId="0" applyNumberFormat="1"/>
    <xf numFmtId="164" fontId="0" fillId="0" borderId="0" xfId="0" applyNumberFormat="1"/>
    <xf numFmtId="168" fontId="0" fillId="0" borderId="0" xfId="0" applyNumberFormat="1"/>
    <xf numFmtId="0" fontId="4" fillId="3" borderId="1" xfId="0" applyFont="1" applyFill="1" applyBorder="1" applyAlignment="1">
      <alignment horizontal="right" wrapText="1"/>
    </xf>
    <xf numFmtId="171" fontId="6" fillId="0" borderId="0" xfId="0" applyNumberFormat="1" applyFont="1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System Risk Curve</a:t>
            </a:r>
          </a:p>
        </c:rich>
      </c:tx>
      <c:layout>
        <c:manualLayout>
          <c:xMode val="edge"/>
          <c:yMode val="edge"/>
          <c:x val="0.42099704132953686"/>
          <c:y val="2.92504570383912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956566764858023E-2"/>
          <c:y val="0.1444242605478217"/>
          <c:w val="0.63202577794945591"/>
          <c:h val="0.71115237155826128"/>
        </c:manualLayout>
      </c:layout>
      <c:scatterChart>
        <c:scatterStyle val="lineMarker"/>
        <c:varyColors val="0"/>
        <c:ser>
          <c:idx val="0"/>
          <c:order val="0"/>
          <c:tx>
            <c:strRef>
              <c:f>'Risk Chart - No Decompression'!$D$6</c:f>
              <c:strCache>
                <c:ptCount val="1"/>
                <c:pt idx="0">
                  <c:v>Direct Cost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'Risk Chart - No Decompression'!$C$7:$C$12</c:f>
              <c:numCache>
                <c:formatCode>0.0</c:formatCode>
                <c:ptCount val="6"/>
                <c:pt idx="0">
                  <c:v>7.1333333333333337</c:v>
                </c:pt>
                <c:pt idx="1">
                  <c:v>7.833333333333333</c:v>
                </c:pt>
                <c:pt idx="2">
                  <c:v>8.5333333333333332</c:v>
                </c:pt>
                <c:pt idx="3">
                  <c:v>9.4666666666666668</c:v>
                </c:pt>
                <c:pt idx="4">
                  <c:v>9.9333333333333336</c:v>
                </c:pt>
                <c:pt idx="5">
                  <c:v>13.433333333333334</c:v>
                </c:pt>
              </c:numCache>
            </c:numRef>
          </c:xVal>
          <c:yVal>
            <c:numRef>
              <c:f>'Risk Chart - No Decompression'!$D$7:$D$12</c:f>
              <c:numCache>
                <c:formatCode>0.0</c:formatCode>
                <c:ptCount val="6"/>
                <c:pt idx="0">
                  <c:v>34.806666666666665</c:v>
                </c:pt>
                <c:pt idx="1">
                  <c:v>30.373333333333335</c:v>
                </c:pt>
                <c:pt idx="2">
                  <c:v>26.593333333333334</c:v>
                </c:pt>
                <c:pt idx="3">
                  <c:v>24.213333333333338</c:v>
                </c:pt>
                <c:pt idx="4">
                  <c:v>21.8333333333333</c:v>
                </c:pt>
                <c:pt idx="5">
                  <c:v>20.9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F2-4A09-AF6E-62B607D25E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052640"/>
        <c:axId val="232060952"/>
      </c:scatterChart>
      <c:scatterChart>
        <c:scatterStyle val="lineMarker"/>
        <c:varyColors val="0"/>
        <c:ser>
          <c:idx val="4"/>
          <c:order val="1"/>
          <c:tx>
            <c:strRef>
              <c:f>'Risk Chart - No Decompression'!$F$6</c:f>
              <c:strCache>
                <c:ptCount val="1"/>
                <c:pt idx="0">
                  <c:v>Activity Risk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'Risk Chart - No Decompression'!$C$7:$C$12</c:f>
              <c:numCache>
                <c:formatCode>0.0</c:formatCode>
                <c:ptCount val="6"/>
                <c:pt idx="0">
                  <c:v>7.1333333333333337</c:v>
                </c:pt>
                <c:pt idx="1">
                  <c:v>7.833333333333333</c:v>
                </c:pt>
                <c:pt idx="2">
                  <c:v>8.5333333333333332</c:v>
                </c:pt>
                <c:pt idx="3">
                  <c:v>9.4666666666666668</c:v>
                </c:pt>
                <c:pt idx="4">
                  <c:v>9.9333333333333336</c:v>
                </c:pt>
                <c:pt idx="5">
                  <c:v>13.433333333333334</c:v>
                </c:pt>
              </c:numCache>
            </c:numRef>
          </c:xVal>
          <c:yVal>
            <c:numRef>
              <c:f>'Risk Chart - No Decompression'!$F$7:$F$12</c:f>
              <c:numCache>
                <c:formatCode>0.00</c:formatCode>
                <c:ptCount val="6"/>
                <c:pt idx="0">
                  <c:v>0.75661375661375663</c:v>
                </c:pt>
                <c:pt idx="1">
                  <c:v>0.80978260869565211</c:v>
                </c:pt>
                <c:pt idx="2">
                  <c:v>0.80272108843537415</c:v>
                </c:pt>
                <c:pt idx="3">
                  <c:v>0.77489177489177485</c:v>
                </c:pt>
                <c:pt idx="4">
                  <c:v>0.79487179487179493</c:v>
                </c:pt>
                <c:pt idx="5">
                  <c:v>0.7857142857142857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BF2-4A09-AF6E-62B607D25EDB}"/>
            </c:ext>
          </c:extLst>
        </c:ser>
        <c:ser>
          <c:idx val="3"/>
          <c:order val="2"/>
          <c:tx>
            <c:strRef>
              <c:f>'Risk Chart - No Decompression'!$E$6</c:f>
              <c:strCache>
                <c:ptCount val="1"/>
                <c:pt idx="0">
                  <c:v>Criticality Risk</c:v>
                </c:pt>
              </c:strCache>
            </c:strRef>
          </c:tx>
          <c:spPr>
            <a:ln w="25400">
              <a:solidFill>
                <a:srgbClr val="FFC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C000"/>
              </a:solidFill>
              <a:ln>
                <a:solidFill>
                  <a:srgbClr val="FFC000"/>
                </a:solidFill>
                <a:prstDash val="solid"/>
              </a:ln>
            </c:spPr>
          </c:marker>
          <c:xVal>
            <c:numRef>
              <c:f>'Risk Chart - No Decompression'!$C$7:$C$12</c:f>
              <c:numCache>
                <c:formatCode>0.0</c:formatCode>
                <c:ptCount val="6"/>
                <c:pt idx="0">
                  <c:v>7.1333333333333337</c:v>
                </c:pt>
                <c:pt idx="1">
                  <c:v>7.833333333333333</c:v>
                </c:pt>
                <c:pt idx="2">
                  <c:v>8.5333333333333332</c:v>
                </c:pt>
                <c:pt idx="3">
                  <c:v>9.4666666666666668</c:v>
                </c:pt>
                <c:pt idx="4">
                  <c:v>9.9333333333333336</c:v>
                </c:pt>
                <c:pt idx="5">
                  <c:v>13.433333333333334</c:v>
                </c:pt>
              </c:numCache>
            </c:numRef>
          </c:xVal>
          <c:yVal>
            <c:numRef>
              <c:f>'Risk Chart - No Decompression'!$E$7:$E$12</c:f>
              <c:numCache>
                <c:formatCode>0.00</c:formatCode>
                <c:ptCount val="6"/>
                <c:pt idx="0">
                  <c:v>0.80555555555555558</c:v>
                </c:pt>
                <c:pt idx="1">
                  <c:v>0.77173913043478259</c:v>
                </c:pt>
                <c:pt idx="2">
                  <c:v>0.7857142857142857</c:v>
                </c:pt>
                <c:pt idx="3">
                  <c:v>0.70238095238095233</c:v>
                </c:pt>
                <c:pt idx="4">
                  <c:v>0.72619047619047616</c:v>
                </c:pt>
                <c:pt idx="5">
                  <c:v>0.7857142857142857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BF2-4A09-AF6E-62B607D25E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061336"/>
        <c:axId val="232061720"/>
      </c:scatterChart>
      <c:valAx>
        <c:axId val="232052640"/>
        <c:scaling>
          <c:orientation val="minMax"/>
          <c:max val="15"/>
          <c:min val="6"/>
        </c:scaling>
        <c:delete val="0"/>
        <c:axPos val="b"/>
        <c:title>
          <c:tx>
            <c:rich>
              <a:bodyPr/>
              <a:lstStyle/>
              <a:p>
                <a:pPr>
                  <a:defRPr sz="1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Duration</a:t>
                </a:r>
              </a:p>
            </c:rich>
          </c:tx>
          <c:layout>
            <c:manualLayout>
              <c:xMode val="edge"/>
              <c:yMode val="edge"/>
              <c:x val="0.36479343581522083"/>
              <c:y val="0.9213901644378547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2060952"/>
        <c:crosses val="autoZero"/>
        <c:crossBetween val="midCat"/>
      </c:valAx>
      <c:valAx>
        <c:axId val="232060952"/>
        <c:scaling>
          <c:orientation val="minMax"/>
          <c:max val="50"/>
          <c:min val="15"/>
        </c:scaling>
        <c:delete val="0"/>
        <c:axPos val="l"/>
        <c:title>
          <c:tx>
            <c:rich>
              <a:bodyPr/>
              <a:lstStyle/>
              <a:p>
                <a:pPr>
                  <a:defRPr sz="1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Cost</a:t>
                </a:r>
              </a:p>
            </c:rich>
          </c:tx>
          <c:layout>
            <c:manualLayout>
              <c:xMode val="edge"/>
              <c:yMode val="edge"/>
              <c:x val="1.2725344644750796E-2"/>
              <c:y val="0.4643513893487262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2052640"/>
        <c:crosses val="autoZero"/>
        <c:crossBetween val="midCat"/>
        <c:majorUnit val="5"/>
      </c:valAx>
      <c:valAx>
        <c:axId val="232061336"/>
        <c:scaling>
          <c:orientation val="minMax"/>
        </c:scaling>
        <c:delete val="1"/>
        <c:axPos val="b"/>
        <c:numFmt formatCode="0.0" sourceLinked="1"/>
        <c:majorTickMark val="out"/>
        <c:minorTickMark val="none"/>
        <c:tickLblPos val="nextTo"/>
        <c:crossAx val="232061720"/>
        <c:crosses val="autoZero"/>
        <c:crossBetween val="midCat"/>
      </c:valAx>
      <c:valAx>
        <c:axId val="232061720"/>
        <c:scaling>
          <c:orientation val="minMax"/>
          <c:max val="1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 sz="1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Risk</a:t>
                </a:r>
              </a:p>
            </c:rich>
          </c:tx>
          <c:layout>
            <c:manualLayout>
              <c:xMode val="edge"/>
              <c:yMode val="edge"/>
              <c:x val="0.75927934246819362"/>
              <c:y val="0.46983585004342465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2061336"/>
        <c:crosses val="max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321359485419574"/>
          <c:y val="0.1352835557346922"/>
          <c:w val="0.15058335629573349"/>
          <c:h val="0.1334554021697927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System Time Cost Curve (Model)</a:t>
            </a:r>
          </a:p>
        </c:rich>
      </c:tx>
      <c:layout>
        <c:manualLayout>
          <c:xMode val="edge"/>
          <c:yMode val="edge"/>
          <c:x val="0.35403421124083628"/>
          <c:y val="2.94705794388668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8508541332979737E-2"/>
          <c:y val="0.14931724137848335"/>
          <c:w val="0.65519309817920068"/>
          <c:h val="0.7053274954588884"/>
        </c:manualLayout>
      </c:layout>
      <c:scatterChart>
        <c:scatterStyle val="lineMarker"/>
        <c:varyColors val="0"/>
        <c:ser>
          <c:idx val="0"/>
          <c:order val="0"/>
          <c:tx>
            <c:strRef>
              <c:f>'Time Cost Model'!$D$6</c:f>
              <c:strCache>
                <c:ptCount val="1"/>
                <c:pt idx="0">
                  <c:v>Total Cost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'Time Cost Model'!$C$7:$C$97</c:f>
              <c:numCache>
                <c:formatCode>0.0</c:formatCode>
                <c:ptCount val="91"/>
                <c:pt idx="0">
                  <c:v>6</c:v>
                </c:pt>
                <c:pt idx="1">
                  <c:v>6.1</c:v>
                </c:pt>
                <c:pt idx="2">
                  <c:v>6.1999999999999993</c:v>
                </c:pt>
                <c:pt idx="3">
                  <c:v>6.2999999999999989</c:v>
                </c:pt>
                <c:pt idx="4">
                  <c:v>6.3999999999999986</c:v>
                </c:pt>
                <c:pt idx="5">
                  <c:v>6.4999999999999982</c:v>
                </c:pt>
                <c:pt idx="6">
                  <c:v>6.5999999999999979</c:v>
                </c:pt>
                <c:pt idx="7">
                  <c:v>6.6999999999999975</c:v>
                </c:pt>
                <c:pt idx="8">
                  <c:v>6.7999999999999972</c:v>
                </c:pt>
                <c:pt idx="9">
                  <c:v>6.8999999999999968</c:v>
                </c:pt>
                <c:pt idx="10">
                  <c:v>6.9999999999999964</c:v>
                </c:pt>
                <c:pt idx="11">
                  <c:v>7.0999999999999961</c:v>
                </c:pt>
                <c:pt idx="12">
                  <c:v>7.1999999999999957</c:v>
                </c:pt>
                <c:pt idx="13">
                  <c:v>7.2999999999999954</c:v>
                </c:pt>
                <c:pt idx="14">
                  <c:v>7.399999999999995</c:v>
                </c:pt>
                <c:pt idx="15">
                  <c:v>7.4999999999999947</c:v>
                </c:pt>
                <c:pt idx="16">
                  <c:v>7.5999999999999943</c:v>
                </c:pt>
                <c:pt idx="17">
                  <c:v>7.699999999999994</c:v>
                </c:pt>
                <c:pt idx="18">
                  <c:v>7.7999999999999936</c:v>
                </c:pt>
                <c:pt idx="19">
                  <c:v>7.8999999999999932</c:v>
                </c:pt>
                <c:pt idx="20">
                  <c:v>7.9999999999999929</c:v>
                </c:pt>
                <c:pt idx="21">
                  <c:v>8.0999999999999925</c:v>
                </c:pt>
                <c:pt idx="22">
                  <c:v>8.1999999999999922</c:v>
                </c:pt>
                <c:pt idx="23">
                  <c:v>8.2999999999999918</c:v>
                </c:pt>
                <c:pt idx="24">
                  <c:v>8.3999999999999915</c:v>
                </c:pt>
                <c:pt idx="25">
                  <c:v>8.4999999999999911</c:v>
                </c:pt>
                <c:pt idx="26">
                  <c:v>8.5999999999999908</c:v>
                </c:pt>
                <c:pt idx="27">
                  <c:v>8.6999999999999904</c:v>
                </c:pt>
                <c:pt idx="28">
                  <c:v>8.7999999999999901</c:v>
                </c:pt>
                <c:pt idx="29">
                  <c:v>8.8999999999999897</c:v>
                </c:pt>
                <c:pt idx="30">
                  <c:v>8.9999999999999893</c:v>
                </c:pt>
                <c:pt idx="31">
                  <c:v>9.099999999999989</c:v>
                </c:pt>
                <c:pt idx="32">
                  <c:v>9.1999999999999886</c:v>
                </c:pt>
                <c:pt idx="33">
                  <c:v>9.2999999999999883</c:v>
                </c:pt>
                <c:pt idx="34">
                  <c:v>9.3999999999999879</c:v>
                </c:pt>
                <c:pt idx="35">
                  <c:v>9.4999999999999876</c:v>
                </c:pt>
                <c:pt idx="36">
                  <c:v>9.5999999999999872</c:v>
                </c:pt>
                <c:pt idx="37">
                  <c:v>9.6999999999999869</c:v>
                </c:pt>
                <c:pt idx="38">
                  <c:v>9.7999999999999865</c:v>
                </c:pt>
                <c:pt idx="39">
                  <c:v>9.8999999999999861</c:v>
                </c:pt>
                <c:pt idx="40">
                  <c:v>9.9999999999999858</c:v>
                </c:pt>
                <c:pt idx="41">
                  <c:v>10.099999999999985</c:v>
                </c:pt>
                <c:pt idx="42">
                  <c:v>10.199999999999985</c:v>
                </c:pt>
                <c:pt idx="43">
                  <c:v>10.299999999999985</c:v>
                </c:pt>
                <c:pt idx="44">
                  <c:v>10.399999999999984</c:v>
                </c:pt>
                <c:pt idx="45">
                  <c:v>10.499999999999984</c:v>
                </c:pt>
                <c:pt idx="46">
                  <c:v>10.599999999999984</c:v>
                </c:pt>
                <c:pt idx="47">
                  <c:v>10.699999999999983</c:v>
                </c:pt>
                <c:pt idx="48">
                  <c:v>10.799999999999983</c:v>
                </c:pt>
                <c:pt idx="49">
                  <c:v>10.899999999999983</c:v>
                </c:pt>
                <c:pt idx="50">
                  <c:v>10.999999999999982</c:v>
                </c:pt>
                <c:pt idx="51">
                  <c:v>11.099999999999982</c:v>
                </c:pt>
                <c:pt idx="52">
                  <c:v>11.199999999999982</c:v>
                </c:pt>
                <c:pt idx="53">
                  <c:v>11.299999999999981</c:v>
                </c:pt>
                <c:pt idx="54">
                  <c:v>11.399999999999981</c:v>
                </c:pt>
                <c:pt idx="55">
                  <c:v>11.49999999999998</c:v>
                </c:pt>
                <c:pt idx="56">
                  <c:v>11.59999999999998</c:v>
                </c:pt>
                <c:pt idx="57">
                  <c:v>11.69999999999998</c:v>
                </c:pt>
                <c:pt idx="58">
                  <c:v>11.799999999999979</c:v>
                </c:pt>
                <c:pt idx="59">
                  <c:v>11.899999999999979</c:v>
                </c:pt>
                <c:pt idx="60">
                  <c:v>11.999999999999979</c:v>
                </c:pt>
                <c:pt idx="61">
                  <c:v>12.099999999999978</c:v>
                </c:pt>
                <c:pt idx="62">
                  <c:v>12.199999999999978</c:v>
                </c:pt>
                <c:pt idx="63">
                  <c:v>12.299999999999978</c:v>
                </c:pt>
                <c:pt idx="64">
                  <c:v>12.399999999999977</c:v>
                </c:pt>
                <c:pt idx="65">
                  <c:v>12.499999999999977</c:v>
                </c:pt>
                <c:pt idx="66">
                  <c:v>12.599999999999977</c:v>
                </c:pt>
                <c:pt idx="67">
                  <c:v>12.699999999999976</c:v>
                </c:pt>
                <c:pt idx="68">
                  <c:v>12.799999999999976</c:v>
                </c:pt>
                <c:pt idx="69">
                  <c:v>12.899999999999975</c:v>
                </c:pt>
                <c:pt idx="70">
                  <c:v>12.999999999999975</c:v>
                </c:pt>
                <c:pt idx="71">
                  <c:v>13.099999999999975</c:v>
                </c:pt>
                <c:pt idx="72">
                  <c:v>13.199999999999974</c:v>
                </c:pt>
                <c:pt idx="73">
                  <c:v>13.299999999999974</c:v>
                </c:pt>
                <c:pt idx="74">
                  <c:v>13.399999999999974</c:v>
                </c:pt>
                <c:pt idx="75">
                  <c:v>13.499999999999973</c:v>
                </c:pt>
                <c:pt idx="76">
                  <c:v>13.599999999999973</c:v>
                </c:pt>
                <c:pt idx="77">
                  <c:v>13.699999999999973</c:v>
                </c:pt>
                <c:pt idx="78">
                  <c:v>13.799999999999972</c:v>
                </c:pt>
                <c:pt idx="79">
                  <c:v>13.899999999999972</c:v>
                </c:pt>
                <c:pt idx="80">
                  <c:v>13.999999999999972</c:v>
                </c:pt>
                <c:pt idx="81">
                  <c:v>14.099999999999971</c:v>
                </c:pt>
                <c:pt idx="82">
                  <c:v>14.199999999999971</c:v>
                </c:pt>
                <c:pt idx="83">
                  <c:v>14.299999999999971</c:v>
                </c:pt>
                <c:pt idx="84">
                  <c:v>14.39999999999997</c:v>
                </c:pt>
                <c:pt idx="85">
                  <c:v>14.49999999999997</c:v>
                </c:pt>
                <c:pt idx="86">
                  <c:v>14.599999999999969</c:v>
                </c:pt>
                <c:pt idx="87">
                  <c:v>14.699999999999969</c:v>
                </c:pt>
                <c:pt idx="88">
                  <c:v>14.799999999999969</c:v>
                </c:pt>
                <c:pt idx="89">
                  <c:v>14.899999999999968</c:v>
                </c:pt>
                <c:pt idx="90">
                  <c:v>14.999999999999968</c:v>
                </c:pt>
              </c:numCache>
            </c:numRef>
          </c:xVal>
          <c:yVal>
            <c:numRef>
              <c:f>'Time Cost Model'!$D$7:$D$97</c:f>
              <c:numCache>
                <c:formatCode>0.0</c:formatCode>
                <c:ptCount val="91"/>
                <c:pt idx="0">
                  <c:v>69.123175079999982</c:v>
                </c:pt>
                <c:pt idx="1">
                  <c:v>68.542924849699986</c:v>
                </c:pt>
                <c:pt idx="2">
                  <c:v>67.982468826799973</c:v>
                </c:pt>
                <c:pt idx="3">
                  <c:v>67.441807011299986</c:v>
                </c:pt>
                <c:pt idx="4">
                  <c:v>66.920939403199981</c:v>
                </c:pt>
                <c:pt idx="5">
                  <c:v>66.419866002499987</c:v>
                </c:pt>
                <c:pt idx="6">
                  <c:v>65.93858680919999</c:v>
                </c:pt>
                <c:pt idx="7">
                  <c:v>65.477101823299989</c:v>
                </c:pt>
                <c:pt idx="8">
                  <c:v>65.035411044799986</c:v>
                </c:pt>
                <c:pt idx="9">
                  <c:v>64.613514473699979</c:v>
                </c:pt>
                <c:pt idx="10">
                  <c:v>64.211412109999998</c:v>
                </c:pt>
                <c:pt idx="11">
                  <c:v>63.829103953699999</c:v>
                </c:pt>
                <c:pt idx="12">
                  <c:v>63.466590004799983</c:v>
                </c:pt>
                <c:pt idx="13">
                  <c:v>63.123870263299978</c:v>
                </c:pt>
                <c:pt idx="14">
                  <c:v>62.800944729199998</c:v>
                </c:pt>
                <c:pt idx="15">
                  <c:v>62.497813402499986</c:v>
                </c:pt>
                <c:pt idx="16">
                  <c:v>62.214476283199986</c:v>
                </c:pt>
                <c:pt idx="17">
                  <c:v>61.95093337130001</c:v>
                </c:pt>
                <c:pt idx="18">
                  <c:v>61.707184666799989</c:v>
                </c:pt>
                <c:pt idx="19">
                  <c:v>61.483230169699993</c:v>
                </c:pt>
                <c:pt idx="20">
                  <c:v>61.27906987999998</c:v>
                </c:pt>
                <c:pt idx="21">
                  <c:v>61.094703797699992</c:v>
                </c:pt>
                <c:pt idx="22">
                  <c:v>60.930131922799987</c:v>
                </c:pt>
                <c:pt idx="23">
                  <c:v>60.785354255299978</c:v>
                </c:pt>
                <c:pt idx="24">
                  <c:v>60.660370795199995</c:v>
                </c:pt>
                <c:pt idx="25">
                  <c:v>60.55518154249998</c:v>
                </c:pt>
                <c:pt idx="26">
                  <c:v>60.469786497199976</c:v>
                </c:pt>
                <c:pt idx="27">
                  <c:v>60.404185659299998</c:v>
                </c:pt>
                <c:pt idx="28">
                  <c:v>60.358379028799988</c:v>
                </c:pt>
                <c:pt idx="29">
                  <c:v>60.33236660569996</c:v>
                </c:pt>
                <c:pt idx="30">
                  <c:v>60.326148389999958</c:v>
                </c:pt>
                <c:pt idx="31">
                  <c:v>60.33972438169998</c:v>
                </c:pt>
                <c:pt idx="32">
                  <c:v>60.373094580799957</c:v>
                </c:pt>
                <c:pt idx="33">
                  <c:v>60.426258987299946</c:v>
                </c:pt>
                <c:pt idx="34">
                  <c:v>60.499217601199973</c:v>
                </c:pt>
                <c:pt idx="35">
                  <c:v>60.591970422499969</c:v>
                </c:pt>
                <c:pt idx="36">
                  <c:v>60.704517451199948</c:v>
                </c:pt>
                <c:pt idx="37">
                  <c:v>60.836858687299937</c:v>
                </c:pt>
                <c:pt idx="38">
                  <c:v>60.988994130799952</c:v>
                </c:pt>
                <c:pt idx="39">
                  <c:v>61.16092378169995</c:v>
                </c:pt>
                <c:pt idx="40">
                  <c:v>61.35264763999993</c:v>
                </c:pt>
                <c:pt idx="41">
                  <c:v>61.564165705699949</c:v>
                </c:pt>
                <c:pt idx="42">
                  <c:v>61.795477978799937</c:v>
                </c:pt>
                <c:pt idx="43">
                  <c:v>62.046584459299936</c:v>
                </c:pt>
                <c:pt idx="44">
                  <c:v>62.317485147199932</c:v>
                </c:pt>
                <c:pt idx="45">
                  <c:v>62.608180042499924</c:v>
                </c:pt>
                <c:pt idx="46">
                  <c:v>62.918669145199914</c:v>
                </c:pt>
                <c:pt idx="47">
                  <c:v>63.248952455299914</c:v>
                </c:pt>
                <c:pt idx="48">
                  <c:v>63.599029972799912</c:v>
                </c:pt>
                <c:pt idx="49">
                  <c:v>63.968901697699906</c:v>
                </c:pt>
                <c:pt idx="50">
                  <c:v>64.358567629999897</c:v>
                </c:pt>
                <c:pt idx="51">
                  <c:v>64.768027769699913</c:v>
                </c:pt>
                <c:pt idx="52">
                  <c:v>65.197282116799883</c:v>
                </c:pt>
                <c:pt idx="53">
                  <c:v>65.646330671299879</c:v>
                </c:pt>
                <c:pt idx="54">
                  <c:v>66.115173433199885</c:v>
                </c:pt>
                <c:pt idx="55">
                  <c:v>66.603810402499874</c:v>
                </c:pt>
                <c:pt idx="56">
                  <c:v>67.112241579199861</c:v>
                </c:pt>
                <c:pt idx="57">
                  <c:v>67.640466963299843</c:v>
                </c:pt>
                <c:pt idx="58">
                  <c:v>68.188486554799852</c:v>
                </c:pt>
                <c:pt idx="59">
                  <c:v>68.756300353699856</c:v>
                </c:pt>
                <c:pt idx="60">
                  <c:v>69.34390835999983</c:v>
                </c:pt>
                <c:pt idx="61">
                  <c:v>69.951310573699857</c:v>
                </c:pt>
                <c:pt idx="62">
                  <c:v>70.578506994799824</c:v>
                </c:pt>
                <c:pt idx="63">
                  <c:v>71.225497623299816</c:v>
                </c:pt>
                <c:pt idx="64">
                  <c:v>71.892282459199834</c:v>
                </c:pt>
                <c:pt idx="65">
                  <c:v>72.578861502499819</c:v>
                </c:pt>
                <c:pt idx="66">
                  <c:v>73.285234753199802</c:v>
                </c:pt>
                <c:pt idx="67">
                  <c:v>74.011402211299782</c:v>
                </c:pt>
                <c:pt idx="68">
                  <c:v>74.757363876799786</c:v>
                </c:pt>
                <c:pt idx="69">
                  <c:v>75.523119749699788</c:v>
                </c:pt>
                <c:pt idx="70">
                  <c:v>76.308669829999758</c:v>
                </c:pt>
                <c:pt idx="71">
                  <c:v>77.114014117699782</c:v>
                </c:pt>
                <c:pt idx="72">
                  <c:v>77.939152612799745</c:v>
                </c:pt>
                <c:pt idx="73">
                  <c:v>78.784085315299734</c:v>
                </c:pt>
                <c:pt idx="74">
                  <c:v>79.64881222519972</c:v>
                </c:pt>
                <c:pt idx="75">
                  <c:v>80.533333342499759</c:v>
                </c:pt>
                <c:pt idx="76">
                  <c:v>81.43764866719971</c:v>
                </c:pt>
                <c:pt idx="77">
                  <c:v>82.361758199299715</c:v>
                </c:pt>
                <c:pt idx="78">
                  <c:v>83.305661938799716</c:v>
                </c:pt>
                <c:pt idx="79">
                  <c:v>84.269359885699714</c:v>
                </c:pt>
                <c:pt idx="80">
                  <c:v>85.252852039999681</c:v>
                </c:pt>
                <c:pt idx="81">
                  <c:v>86.256138401699701</c:v>
                </c:pt>
                <c:pt idx="82">
                  <c:v>87.27921897079969</c:v>
                </c:pt>
                <c:pt idx="83">
                  <c:v>88.322093747299675</c:v>
                </c:pt>
                <c:pt idx="84">
                  <c:v>89.384762731199658</c:v>
                </c:pt>
                <c:pt idx="85">
                  <c:v>90.467225922499608</c:v>
                </c:pt>
                <c:pt idx="86">
                  <c:v>91.569483321199641</c:v>
                </c:pt>
                <c:pt idx="87">
                  <c:v>92.691534927299642</c:v>
                </c:pt>
                <c:pt idx="88">
                  <c:v>93.833380740799583</c:v>
                </c:pt>
                <c:pt idx="89">
                  <c:v>94.995020761699607</c:v>
                </c:pt>
                <c:pt idx="90">
                  <c:v>96.176454989999627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92-4EE8-89EA-824364F973E1}"/>
            </c:ext>
          </c:extLst>
        </c:ser>
        <c:ser>
          <c:idx val="1"/>
          <c:order val="1"/>
          <c:tx>
            <c:strRef>
              <c:f>'Time Cost Model'!$E$6</c:f>
              <c:strCache>
                <c:ptCount val="1"/>
                <c:pt idx="0">
                  <c:v>Direct Cost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'Time Cost Model'!$C$7:$C$97</c:f>
              <c:numCache>
                <c:formatCode>0.0</c:formatCode>
                <c:ptCount val="91"/>
                <c:pt idx="0">
                  <c:v>6</c:v>
                </c:pt>
                <c:pt idx="1">
                  <c:v>6.1</c:v>
                </c:pt>
                <c:pt idx="2">
                  <c:v>6.1999999999999993</c:v>
                </c:pt>
                <c:pt idx="3">
                  <c:v>6.2999999999999989</c:v>
                </c:pt>
                <c:pt idx="4">
                  <c:v>6.3999999999999986</c:v>
                </c:pt>
                <c:pt idx="5">
                  <c:v>6.4999999999999982</c:v>
                </c:pt>
                <c:pt idx="6">
                  <c:v>6.5999999999999979</c:v>
                </c:pt>
                <c:pt idx="7">
                  <c:v>6.6999999999999975</c:v>
                </c:pt>
                <c:pt idx="8">
                  <c:v>6.7999999999999972</c:v>
                </c:pt>
                <c:pt idx="9">
                  <c:v>6.8999999999999968</c:v>
                </c:pt>
                <c:pt idx="10">
                  <c:v>6.9999999999999964</c:v>
                </c:pt>
                <c:pt idx="11">
                  <c:v>7.0999999999999961</c:v>
                </c:pt>
                <c:pt idx="12">
                  <c:v>7.1999999999999957</c:v>
                </c:pt>
                <c:pt idx="13">
                  <c:v>7.2999999999999954</c:v>
                </c:pt>
                <c:pt idx="14">
                  <c:v>7.399999999999995</c:v>
                </c:pt>
                <c:pt idx="15">
                  <c:v>7.4999999999999947</c:v>
                </c:pt>
                <c:pt idx="16">
                  <c:v>7.5999999999999943</c:v>
                </c:pt>
                <c:pt idx="17">
                  <c:v>7.699999999999994</c:v>
                </c:pt>
                <c:pt idx="18">
                  <c:v>7.7999999999999936</c:v>
                </c:pt>
                <c:pt idx="19">
                  <c:v>7.8999999999999932</c:v>
                </c:pt>
                <c:pt idx="20">
                  <c:v>7.9999999999999929</c:v>
                </c:pt>
                <c:pt idx="21">
                  <c:v>8.0999999999999925</c:v>
                </c:pt>
                <c:pt idx="22">
                  <c:v>8.1999999999999922</c:v>
                </c:pt>
                <c:pt idx="23">
                  <c:v>8.2999999999999918</c:v>
                </c:pt>
                <c:pt idx="24">
                  <c:v>8.3999999999999915</c:v>
                </c:pt>
                <c:pt idx="25">
                  <c:v>8.4999999999999911</c:v>
                </c:pt>
                <c:pt idx="26">
                  <c:v>8.5999999999999908</c:v>
                </c:pt>
                <c:pt idx="27">
                  <c:v>8.6999999999999904</c:v>
                </c:pt>
                <c:pt idx="28">
                  <c:v>8.7999999999999901</c:v>
                </c:pt>
                <c:pt idx="29">
                  <c:v>8.8999999999999897</c:v>
                </c:pt>
                <c:pt idx="30">
                  <c:v>8.9999999999999893</c:v>
                </c:pt>
                <c:pt idx="31">
                  <c:v>9.099999999999989</c:v>
                </c:pt>
                <c:pt idx="32">
                  <c:v>9.1999999999999886</c:v>
                </c:pt>
                <c:pt idx="33">
                  <c:v>9.2999999999999883</c:v>
                </c:pt>
                <c:pt idx="34">
                  <c:v>9.3999999999999879</c:v>
                </c:pt>
                <c:pt idx="35">
                  <c:v>9.4999999999999876</c:v>
                </c:pt>
                <c:pt idx="36">
                  <c:v>9.5999999999999872</c:v>
                </c:pt>
                <c:pt idx="37">
                  <c:v>9.6999999999999869</c:v>
                </c:pt>
                <c:pt idx="38">
                  <c:v>9.7999999999999865</c:v>
                </c:pt>
                <c:pt idx="39">
                  <c:v>9.8999999999999861</c:v>
                </c:pt>
                <c:pt idx="40">
                  <c:v>9.9999999999999858</c:v>
                </c:pt>
                <c:pt idx="41">
                  <c:v>10.099999999999985</c:v>
                </c:pt>
                <c:pt idx="42">
                  <c:v>10.199999999999985</c:v>
                </c:pt>
                <c:pt idx="43">
                  <c:v>10.299999999999985</c:v>
                </c:pt>
                <c:pt idx="44">
                  <c:v>10.399999999999984</c:v>
                </c:pt>
                <c:pt idx="45">
                  <c:v>10.499999999999984</c:v>
                </c:pt>
                <c:pt idx="46">
                  <c:v>10.599999999999984</c:v>
                </c:pt>
                <c:pt idx="47">
                  <c:v>10.699999999999983</c:v>
                </c:pt>
                <c:pt idx="48">
                  <c:v>10.799999999999983</c:v>
                </c:pt>
                <c:pt idx="49">
                  <c:v>10.899999999999983</c:v>
                </c:pt>
                <c:pt idx="50">
                  <c:v>10.999999999999982</c:v>
                </c:pt>
                <c:pt idx="51">
                  <c:v>11.099999999999982</c:v>
                </c:pt>
                <c:pt idx="52">
                  <c:v>11.199999999999982</c:v>
                </c:pt>
                <c:pt idx="53">
                  <c:v>11.299999999999981</c:v>
                </c:pt>
                <c:pt idx="54">
                  <c:v>11.399999999999981</c:v>
                </c:pt>
                <c:pt idx="55">
                  <c:v>11.49999999999998</c:v>
                </c:pt>
                <c:pt idx="56">
                  <c:v>11.59999999999998</c:v>
                </c:pt>
                <c:pt idx="57">
                  <c:v>11.69999999999998</c:v>
                </c:pt>
                <c:pt idx="58">
                  <c:v>11.799999999999979</c:v>
                </c:pt>
                <c:pt idx="59">
                  <c:v>11.899999999999979</c:v>
                </c:pt>
                <c:pt idx="60">
                  <c:v>11.999999999999979</c:v>
                </c:pt>
                <c:pt idx="61">
                  <c:v>12.099999999999978</c:v>
                </c:pt>
                <c:pt idx="62">
                  <c:v>12.199999999999978</c:v>
                </c:pt>
                <c:pt idx="63">
                  <c:v>12.299999999999978</c:v>
                </c:pt>
                <c:pt idx="64">
                  <c:v>12.399999999999977</c:v>
                </c:pt>
                <c:pt idx="65">
                  <c:v>12.499999999999977</c:v>
                </c:pt>
                <c:pt idx="66">
                  <c:v>12.599999999999977</c:v>
                </c:pt>
                <c:pt idx="67">
                  <c:v>12.699999999999976</c:v>
                </c:pt>
                <c:pt idx="68">
                  <c:v>12.799999999999976</c:v>
                </c:pt>
                <c:pt idx="69">
                  <c:v>12.899999999999975</c:v>
                </c:pt>
                <c:pt idx="70">
                  <c:v>12.999999999999975</c:v>
                </c:pt>
                <c:pt idx="71">
                  <c:v>13.099999999999975</c:v>
                </c:pt>
                <c:pt idx="72">
                  <c:v>13.199999999999974</c:v>
                </c:pt>
                <c:pt idx="73">
                  <c:v>13.299999999999974</c:v>
                </c:pt>
                <c:pt idx="74">
                  <c:v>13.399999999999974</c:v>
                </c:pt>
                <c:pt idx="75">
                  <c:v>13.499999999999973</c:v>
                </c:pt>
                <c:pt idx="76">
                  <c:v>13.599999999999973</c:v>
                </c:pt>
                <c:pt idx="77">
                  <c:v>13.699999999999973</c:v>
                </c:pt>
                <c:pt idx="78">
                  <c:v>13.799999999999972</c:v>
                </c:pt>
                <c:pt idx="79">
                  <c:v>13.899999999999972</c:v>
                </c:pt>
                <c:pt idx="80">
                  <c:v>13.999999999999972</c:v>
                </c:pt>
                <c:pt idx="81">
                  <c:v>14.099999999999971</c:v>
                </c:pt>
                <c:pt idx="82">
                  <c:v>14.199999999999971</c:v>
                </c:pt>
                <c:pt idx="83">
                  <c:v>14.299999999999971</c:v>
                </c:pt>
                <c:pt idx="84">
                  <c:v>14.39999999999997</c:v>
                </c:pt>
                <c:pt idx="85">
                  <c:v>14.49999999999997</c:v>
                </c:pt>
                <c:pt idx="86">
                  <c:v>14.599999999999969</c:v>
                </c:pt>
                <c:pt idx="87">
                  <c:v>14.699999999999969</c:v>
                </c:pt>
                <c:pt idx="88">
                  <c:v>14.799999999999969</c:v>
                </c:pt>
                <c:pt idx="89">
                  <c:v>14.899999999999968</c:v>
                </c:pt>
                <c:pt idx="90">
                  <c:v>14.999999999999968</c:v>
                </c:pt>
              </c:numCache>
            </c:numRef>
          </c:xVal>
          <c:yVal>
            <c:numRef>
              <c:f>'Time Cost Model'!$E$7:$E$97</c:f>
              <c:numCache>
                <c:formatCode>0.0</c:formatCode>
                <c:ptCount val="91"/>
                <c:pt idx="0">
                  <c:v>44.294456089999983</c:v>
                </c:pt>
                <c:pt idx="1">
                  <c:v>43.360280239700003</c:v>
                </c:pt>
                <c:pt idx="2">
                  <c:v>42.445898596799978</c:v>
                </c:pt>
                <c:pt idx="3">
                  <c:v>41.551311161299992</c:v>
                </c:pt>
                <c:pt idx="4">
                  <c:v>40.676517933199989</c:v>
                </c:pt>
                <c:pt idx="5">
                  <c:v>39.821518912500011</c:v>
                </c:pt>
                <c:pt idx="6">
                  <c:v>38.986314099199987</c:v>
                </c:pt>
                <c:pt idx="7">
                  <c:v>38.170903493299988</c:v>
                </c:pt>
                <c:pt idx="8">
                  <c:v>37.375287094800001</c:v>
                </c:pt>
                <c:pt idx="9">
                  <c:v>36.59946490370001</c:v>
                </c:pt>
                <c:pt idx="10">
                  <c:v>35.843436920000016</c:v>
                </c:pt>
                <c:pt idx="11">
                  <c:v>35.107203143700005</c:v>
                </c:pt>
                <c:pt idx="12">
                  <c:v>34.390763574800005</c:v>
                </c:pt>
                <c:pt idx="13">
                  <c:v>33.694118213300015</c:v>
                </c:pt>
                <c:pt idx="14">
                  <c:v>33.017267059200023</c:v>
                </c:pt>
                <c:pt idx="15">
                  <c:v>32.360210112499999</c:v>
                </c:pt>
                <c:pt idx="16">
                  <c:v>31.722947373200014</c:v>
                </c:pt>
                <c:pt idx="17">
                  <c:v>31.105478841300027</c:v>
                </c:pt>
                <c:pt idx="18">
                  <c:v>30.507804516800022</c:v>
                </c:pt>
                <c:pt idx="19">
                  <c:v>29.929924399700042</c:v>
                </c:pt>
                <c:pt idx="20">
                  <c:v>29.371838490000016</c:v>
                </c:pt>
                <c:pt idx="21">
                  <c:v>28.833546787700016</c:v>
                </c:pt>
                <c:pt idx="22">
                  <c:v>28.315049292800026</c:v>
                </c:pt>
                <c:pt idx="23">
                  <c:v>27.816346005300034</c:v>
                </c:pt>
                <c:pt idx="24">
                  <c:v>27.337436925200009</c:v>
                </c:pt>
                <c:pt idx="25">
                  <c:v>26.87832205250001</c:v>
                </c:pt>
                <c:pt idx="26">
                  <c:v>26.439001387200022</c:v>
                </c:pt>
                <c:pt idx="27">
                  <c:v>26.019474929300031</c:v>
                </c:pt>
                <c:pt idx="28">
                  <c:v>25.619742678800037</c:v>
                </c:pt>
                <c:pt idx="29">
                  <c:v>25.239804635699997</c:v>
                </c:pt>
                <c:pt idx="30">
                  <c:v>24.879660800000011</c:v>
                </c:pt>
                <c:pt idx="31">
                  <c:v>24.539311171700021</c:v>
                </c:pt>
                <c:pt idx="32">
                  <c:v>24.218755750800014</c:v>
                </c:pt>
                <c:pt idx="33">
                  <c:v>23.91799453729999</c:v>
                </c:pt>
                <c:pt idx="34">
                  <c:v>23.637027531200005</c:v>
                </c:pt>
                <c:pt idx="35">
                  <c:v>23.375854732500017</c:v>
                </c:pt>
                <c:pt idx="36">
                  <c:v>23.134476141200011</c:v>
                </c:pt>
                <c:pt idx="37">
                  <c:v>22.912891757300017</c:v>
                </c:pt>
                <c:pt idx="38">
                  <c:v>22.711101580799991</c:v>
                </c:pt>
                <c:pt idx="39">
                  <c:v>22.529105611700004</c:v>
                </c:pt>
                <c:pt idx="40">
                  <c:v>22.36690385</c:v>
                </c:pt>
                <c:pt idx="41">
                  <c:v>22.224496295700007</c:v>
                </c:pt>
                <c:pt idx="42">
                  <c:v>22.101882948799982</c:v>
                </c:pt>
                <c:pt idx="43">
                  <c:v>21.999063809299997</c:v>
                </c:pt>
                <c:pt idx="44">
                  <c:v>21.916038877199981</c:v>
                </c:pt>
                <c:pt idx="45">
                  <c:v>21.852808152499989</c:v>
                </c:pt>
                <c:pt idx="46">
                  <c:v>21.809371635199994</c:v>
                </c:pt>
                <c:pt idx="47">
                  <c:v>21.785729325299982</c:v>
                </c:pt>
                <c:pt idx="48">
                  <c:v>21.781881222799967</c:v>
                </c:pt>
                <c:pt idx="49">
                  <c:v>21.797827327699977</c:v>
                </c:pt>
                <c:pt idx="50">
                  <c:v>21.833567639999984</c:v>
                </c:pt>
                <c:pt idx="51">
                  <c:v>21.889102159699959</c:v>
                </c:pt>
                <c:pt idx="52">
                  <c:v>21.964430886799946</c:v>
                </c:pt>
                <c:pt idx="53">
                  <c:v>22.059553821299957</c:v>
                </c:pt>
                <c:pt idx="54">
                  <c:v>22.174470963199951</c:v>
                </c:pt>
                <c:pt idx="55">
                  <c:v>22.309182312499956</c:v>
                </c:pt>
                <c:pt idx="56">
                  <c:v>22.46368786919993</c:v>
                </c:pt>
                <c:pt idx="57">
                  <c:v>22.637987633299929</c:v>
                </c:pt>
                <c:pt idx="58">
                  <c:v>22.832081604799924</c:v>
                </c:pt>
                <c:pt idx="59">
                  <c:v>23.045969783699945</c:v>
                </c:pt>
                <c:pt idx="60">
                  <c:v>23.279652169999906</c:v>
                </c:pt>
                <c:pt idx="61">
                  <c:v>23.533128763699921</c:v>
                </c:pt>
                <c:pt idx="62">
                  <c:v>23.806399564799932</c:v>
                </c:pt>
                <c:pt idx="63">
                  <c:v>24.099464573299912</c:v>
                </c:pt>
                <c:pt idx="64">
                  <c:v>24.412323789199888</c:v>
                </c:pt>
                <c:pt idx="65">
                  <c:v>24.744977212499919</c:v>
                </c:pt>
                <c:pt idx="66">
                  <c:v>25.097424843199889</c:v>
                </c:pt>
                <c:pt idx="67">
                  <c:v>25.469666681299856</c:v>
                </c:pt>
                <c:pt idx="68">
                  <c:v>25.861702726799876</c:v>
                </c:pt>
                <c:pt idx="69">
                  <c:v>26.273532979699866</c:v>
                </c:pt>
                <c:pt idx="70">
                  <c:v>26.70515743999988</c:v>
                </c:pt>
                <c:pt idx="71">
                  <c:v>27.156576107699863</c:v>
                </c:pt>
                <c:pt idx="72">
                  <c:v>27.627788982799814</c:v>
                </c:pt>
                <c:pt idx="73">
                  <c:v>28.118796065299847</c:v>
                </c:pt>
                <c:pt idx="74">
                  <c:v>28.62959735519982</c:v>
                </c:pt>
                <c:pt idx="75">
                  <c:v>29.160192852499875</c:v>
                </c:pt>
                <c:pt idx="76">
                  <c:v>29.710582557199814</c:v>
                </c:pt>
                <c:pt idx="77">
                  <c:v>30.280766469299806</c:v>
                </c:pt>
                <c:pt idx="78">
                  <c:v>30.870744588799823</c:v>
                </c:pt>
                <c:pt idx="79">
                  <c:v>31.480516915699809</c:v>
                </c:pt>
                <c:pt idx="80">
                  <c:v>32.11008344999982</c:v>
                </c:pt>
                <c:pt idx="81">
                  <c:v>32.759444191699799</c:v>
                </c:pt>
                <c:pt idx="82">
                  <c:v>33.428599140799776</c:v>
                </c:pt>
                <c:pt idx="83">
                  <c:v>34.117548297299805</c:v>
                </c:pt>
                <c:pt idx="84">
                  <c:v>34.826291661199747</c:v>
                </c:pt>
                <c:pt idx="85">
                  <c:v>35.554829232499713</c:v>
                </c:pt>
                <c:pt idx="86">
                  <c:v>36.303161011199762</c:v>
                </c:pt>
                <c:pt idx="87">
                  <c:v>37.071286997299723</c:v>
                </c:pt>
                <c:pt idx="88">
                  <c:v>37.859207190799737</c:v>
                </c:pt>
                <c:pt idx="89">
                  <c:v>38.666921591699719</c:v>
                </c:pt>
                <c:pt idx="90">
                  <c:v>39.494430199999698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E92-4EE8-89EA-824364F973E1}"/>
            </c:ext>
          </c:extLst>
        </c:ser>
        <c:ser>
          <c:idx val="2"/>
          <c:order val="2"/>
          <c:tx>
            <c:strRef>
              <c:f>'Time Cost Model'!$F$6</c:f>
              <c:strCache>
                <c:ptCount val="1"/>
                <c:pt idx="0">
                  <c:v>Indirect Cost</c:v>
                </c:pt>
              </c:strCache>
            </c:strRef>
          </c:tx>
          <c:spPr>
            <a:ln w="25400">
              <a:solidFill>
                <a:srgbClr val="FF6600"/>
              </a:solidFill>
              <a:prstDash val="solid"/>
            </a:ln>
          </c:spPr>
          <c:marker>
            <c:symbol val="none"/>
          </c:marker>
          <c:xVal>
            <c:numRef>
              <c:f>'Time Cost Model'!$C$7:$C$97</c:f>
              <c:numCache>
                <c:formatCode>0.0</c:formatCode>
                <c:ptCount val="91"/>
                <c:pt idx="0">
                  <c:v>6</c:v>
                </c:pt>
                <c:pt idx="1">
                  <c:v>6.1</c:v>
                </c:pt>
                <c:pt idx="2">
                  <c:v>6.1999999999999993</c:v>
                </c:pt>
                <c:pt idx="3">
                  <c:v>6.2999999999999989</c:v>
                </c:pt>
                <c:pt idx="4">
                  <c:v>6.3999999999999986</c:v>
                </c:pt>
                <c:pt idx="5">
                  <c:v>6.4999999999999982</c:v>
                </c:pt>
                <c:pt idx="6">
                  <c:v>6.5999999999999979</c:v>
                </c:pt>
                <c:pt idx="7">
                  <c:v>6.6999999999999975</c:v>
                </c:pt>
                <c:pt idx="8">
                  <c:v>6.7999999999999972</c:v>
                </c:pt>
                <c:pt idx="9">
                  <c:v>6.8999999999999968</c:v>
                </c:pt>
                <c:pt idx="10">
                  <c:v>6.9999999999999964</c:v>
                </c:pt>
                <c:pt idx="11">
                  <c:v>7.0999999999999961</c:v>
                </c:pt>
                <c:pt idx="12">
                  <c:v>7.1999999999999957</c:v>
                </c:pt>
                <c:pt idx="13">
                  <c:v>7.2999999999999954</c:v>
                </c:pt>
                <c:pt idx="14">
                  <c:v>7.399999999999995</c:v>
                </c:pt>
                <c:pt idx="15">
                  <c:v>7.4999999999999947</c:v>
                </c:pt>
                <c:pt idx="16">
                  <c:v>7.5999999999999943</c:v>
                </c:pt>
                <c:pt idx="17">
                  <c:v>7.699999999999994</c:v>
                </c:pt>
                <c:pt idx="18">
                  <c:v>7.7999999999999936</c:v>
                </c:pt>
                <c:pt idx="19">
                  <c:v>7.8999999999999932</c:v>
                </c:pt>
                <c:pt idx="20">
                  <c:v>7.9999999999999929</c:v>
                </c:pt>
                <c:pt idx="21">
                  <c:v>8.0999999999999925</c:v>
                </c:pt>
                <c:pt idx="22">
                  <c:v>8.1999999999999922</c:v>
                </c:pt>
                <c:pt idx="23">
                  <c:v>8.2999999999999918</c:v>
                </c:pt>
                <c:pt idx="24">
                  <c:v>8.3999999999999915</c:v>
                </c:pt>
                <c:pt idx="25">
                  <c:v>8.4999999999999911</c:v>
                </c:pt>
                <c:pt idx="26">
                  <c:v>8.5999999999999908</c:v>
                </c:pt>
                <c:pt idx="27">
                  <c:v>8.6999999999999904</c:v>
                </c:pt>
                <c:pt idx="28">
                  <c:v>8.7999999999999901</c:v>
                </c:pt>
                <c:pt idx="29">
                  <c:v>8.8999999999999897</c:v>
                </c:pt>
                <c:pt idx="30">
                  <c:v>8.9999999999999893</c:v>
                </c:pt>
                <c:pt idx="31">
                  <c:v>9.099999999999989</c:v>
                </c:pt>
                <c:pt idx="32">
                  <c:v>9.1999999999999886</c:v>
                </c:pt>
                <c:pt idx="33">
                  <c:v>9.2999999999999883</c:v>
                </c:pt>
                <c:pt idx="34">
                  <c:v>9.3999999999999879</c:v>
                </c:pt>
                <c:pt idx="35">
                  <c:v>9.4999999999999876</c:v>
                </c:pt>
                <c:pt idx="36">
                  <c:v>9.5999999999999872</c:v>
                </c:pt>
                <c:pt idx="37">
                  <c:v>9.6999999999999869</c:v>
                </c:pt>
                <c:pt idx="38">
                  <c:v>9.7999999999999865</c:v>
                </c:pt>
                <c:pt idx="39">
                  <c:v>9.8999999999999861</c:v>
                </c:pt>
                <c:pt idx="40">
                  <c:v>9.9999999999999858</c:v>
                </c:pt>
                <c:pt idx="41">
                  <c:v>10.099999999999985</c:v>
                </c:pt>
                <c:pt idx="42">
                  <c:v>10.199999999999985</c:v>
                </c:pt>
                <c:pt idx="43">
                  <c:v>10.299999999999985</c:v>
                </c:pt>
                <c:pt idx="44">
                  <c:v>10.399999999999984</c:v>
                </c:pt>
                <c:pt idx="45">
                  <c:v>10.499999999999984</c:v>
                </c:pt>
                <c:pt idx="46">
                  <c:v>10.599999999999984</c:v>
                </c:pt>
                <c:pt idx="47">
                  <c:v>10.699999999999983</c:v>
                </c:pt>
                <c:pt idx="48">
                  <c:v>10.799999999999983</c:v>
                </c:pt>
                <c:pt idx="49">
                  <c:v>10.899999999999983</c:v>
                </c:pt>
                <c:pt idx="50">
                  <c:v>10.999999999999982</c:v>
                </c:pt>
                <c:pt idx="51">
                  <c:v>11.099999999999982</c:v>
                </c:pt>
                <c:pt idx="52">
                  <c:v>11.199999999999982</c:v>
                </c:pt>
                <c:pt idx="53">
                  <c:v>11.299999999999981</c:v>
                </c:pt>
                <c:pt idx="54">
                  <c:v>11.399999999999981</c:v>
                </c:pt>
                <c:pt idx="55">
                  <c:v>11.49999999999998</c:v>
                </c:pt>
                <c:pt idx="56">
                  <c:v>11.59999999999998</c:v>
                </c:pt>
                <c:pt idx="57">
                  <c:v>11.69999999999998</c:v>
                </c:pt>
                <c:pt idx="58">
                  <c:v>11.799999999999979</c:v>
                </c:pt>
                <c:pt idx="59">
                  <c:v>11.899999999999979</c:v>
                </c:pt>
                <c:pt idx="60">
                  <c:v>11.999999999999979</c:v>
                </c:pt>
                <c:pt idx="61">
                  <c:v>12.099999999999978</c:v>
                </c:pt>
                <c:pt idx="62">
                  <c:v>12.199999999999978</c:v>
                </c:pt>
                <c:pt idx="63">
                  <c:v>12.299999999999978</c:v>
                </c:pt>
                <c:pt idx="64">
                  <c:v>12.399999999999977</c:v>
                </c:pt>
                <c:pt idx="65">
                  <c:v>12.499999999999977</c:v>
                </c:pt>
                <c:pt idx="66">
                  <c:v>12.599999999999977</c:v>
                </c:pt>
                <c:pt idx="67">
                  <c:v>12.699999999999976</c:v>
                </c:pt>
                <c:pt idx="68">
                  <c:v>12.799999999999976</c:v>
                </c:pt>
                <c:pt idx="69">
                  <c:v>12.899999999999975</c:v>
                </c:pt>
                <c:pt idx="70">
                  <c:v>12.999999999999975</c:v>
                </c:pt>
                <c:pt idx="71">
                  <c:v>13.099999999999975</c:v>
                </c:pt>
                <c:pt idx="72">
                  <c:v>13.199999999999974</c:v>
                </c:pt>
                <c:pt idx="73">
                  <c:v>13.299999999999974</c:v>
                </c:pt>
                <c:pt idx="74">
                  <c:v>13.399999999999974</c:v>
                </c:pt>
                <c:pt idx="75">
                  <c:v>13.499999999999973</c:v>
                </c:pt>
                <c:pt idx="76">
                  <c:v>13.599999999999973</c:v>
                </c:pt>
                <c:pt idx="77">
                  <c:v>13.699999999999973</c:v>
                </c:pt>
                <c:pt idx="78">
                  <c:v>13.799999999999972</c:v>
                </c:pt>
                <c:pt idx="79">
                  <c:v>13.899999999999972</c:v>
                </c:pt>
                <c:pt idx="80">
                  <c:v>13.999999999999972</c:v>
                </c:pt>
                <c:pt idx="81">
                  <c:v>14.099999999999971</c:v>
                </c:pt>
                <c:pt idx="82">
                  <c:v>14.199999999999971</c:v>
                </c:pt>
                <c:pt idx="83">
                  <c:v>14.299999999999971</c:v>
                </c:pt>
                <c:pt idx="84">
                  <c:v>14.39999999999997</c:v>
                </c:pt>
                <c:pt idx="85">
                  <c:v>14.49999999999997</c:v>
                </c:pt>
                <c:pt idx="86">
                  <c:v>14.599999999999969</c:v>
                </c:pt>
                <c:pt idx="87">
                  <c:v>14.699999999999969</c:v>
                </c:pt>
                <c:pt idx="88">
                  <c:v>14.799999999999969</c:v>
                </c:pt>
                <c:pt idx="89">
                  <c:v>14.899999999999968</c:v>
                </c:pt>
                <c:pt idx="90">
                  <c:v>14.999999999999968</c:v>
                </c:pt>
              </c:numCache>
            </c:numRef>
          </c:xVal>
          <c:yVal>
            <c:numRef>
              <c:f>'Time Cost Model'!$F$7:$F$97</c:f>
              <c:numCache>
                <c:formatCode>0.0</c:formatCode>
                <c:ptCount val="91"/>
                <c:pt idx="0">
                  <c:v>24.828718989999999</c:v>
                </c:pt>
                <c:pt idx="1">
                  <c:v>25.182644609999997</c:v>
                </c:pt>
                <c:pt idx="2">
                  <c:v>25.536570229999999</c:v>
                </c:pt>
                <c:pt idx="3">
                  <c:v>25.890495849999997</c:v>
                </c:pt>
                <c:pt idx="4">
                  <c:v>26.244421469999995</c:v>
                </c:pt>
                <c:pt idx="5">
                  <c:v>26.598347089999994</c:v>
                </c:pt>
                <c:pt idx="6">
                  <c:v>26.952272709999992</c:v>
                </c:pt>
                <c:pt idx="7">
                  <c:v>27.30619832999999</c:v>
                </c:pt>
                <c:pt idx="8">
                  <c:v>27.660123949999988</c:v>
                </c:pt>
                <c:pt idx="9">
                  <c:v>28.014049569999987</c:v>
                </c:pt>
                <c:pt idx="10">
                  <c:v>28.367975189999989</c:v>
                </c:pt>
                <c:pt idx="11">
                  <c:v>28.721900809999987</c:v>
                </c:pt>
                <c:pt idx="12">
                  <c:v>29.075826429999985</c:v>
                </c:pt>
                <c:pt idx="13">
                  <c:v>29.429752049999983</c:v>
                </c:pt>
                <c:pt idx="14">
                  <c:v>29.783677669999982</c:v>
                </c:pt>
                <c:pt idx="15">
                  <c:v>30.13760328999998</c:v>
                </c:pt>
                <c:pt idx="16">
                  <c:v>30.491528909999978</c:v>
                </c:pt>
                <c:pt idx="17">
                  <c:v>30.84545452999998</c:v>
                </c:pt>
                <c:pt idx="18">
                  <c:v>31.199380149999978</c:v>
                </c:pt>
                <c:pt idx="19">
                  <c:v>31.553305769999977</c:v>
                </c:pt>
                <c:pt idx="20">
                  <c:v>31.907231389999975</c:v>
                </c:pt>
                <c:pt idx="21">
                  <c:v>32.261157009999977</c:v>
                </c:pt>
                <c:pt idx="22">
                  <c:v>32.615082629999975</c:v>
                </c:pt>
                <c:pt idx="23">
                  <c:v>32.969008249999973</c:v>
                </c:pt>
                <c:pt idx="24">
                  <c:v>33.322933869999972</c:v>
                </c:pt>
                <c:pt idx="25">
                  <c:v>33.67685948999997</c:v>
                </c:pt>
                <c:pt idx="26">
                  <c:v>34.030785109999968</c:v>
                </c:pt>
                <c:pt idx="27">
                  <c:v>34.384710729999966</c:v>
                </c:pt>
                <c:pt idx="28">
                  <c:v>34.738636349999965</c:v>
                </c:pt>
                <c:pt idx="29">
                  <c:v>35.092561969999963</c:v>
                </c:pt>
                <c:pt idx="30">
                  <c:v>35.446487589999961</c:v>
                </c:pt>
                <c:pt idx="31">
                  <c:v>35.800413209999967</c:v>
                </c:pt>
                <c:pt idx="32">
                  <c:v>36.154338829999965</c:v>
                </c:pt>
                <c:pt idx="33">
                  <c:v>36.508264449999963</c:v>
                </c:pt>
                <c:pt idx="34">
                  <c:v>36.862190069999961</c:v>
                </c:pt>
                <c:pt idx="35">
                  <c:v>37.21611568999996</c:v>
                </c:pt>
                <c:pt idx="36">
                  <c:v>37.570041309999958</c:v>
                </c:pt>
                <c:pt idx="37">
                  <c:v>37.923966929999956</c:v>
                </c:pt>
                <c:pt idx="38">
                  <c:v>38.277892549999954</c:v>
                </c:pt>
                <c:pt idx="39">
                  <c:v>38.631818169999953</c:v>
                </c:pt>
                <c:pt idx="40">
                  <c:v>38.985743789999951</c:v>
                </c:pt>
                <c:pt idx="41">
                  <c:v>39.339669409999949</c:v>
                </c:pt>
                <c:pt idx="42">
                  <c:v>39.693595029999948</c:v>
                </c:pt>
                <c:pt idx="43">
                  <c:v>40.047520649999946</c:v>
                </c:pt>
                <c:pt idx="44">
                  <c:v>40.401446269999951</c:v>
                </c:pt>
                <c:pt idx="45">
                  <c:v>40.75537188999995</c:v>
                </c:pt>
                <c:pt idx="46">
                  <c:v>41.109297509999948</c:v>
                </c:pt>
                <c:pt idx="47">
                  <c:v>41.463223129999946</c:v>
                </c:pt>
                <c:pt idx="48">
                  <c:v>41.817148749999944</c:v>
                </c:pt>
                <c:pt idx="49">
                  <c:v>42.171074369999943</c:v>
                </c:pt>
                <c:pt idx="50">
                  <c:v>42.524999989999941</c:v>
                </c:pt>
                <c:pt idx="51">
                  <c:v>42.878925609999939</c:v>
                </c:pt>
                <c:pt idx="52">
                  <c:v>43.232851229999937</c:v>
                </c:pt>
                <c:pt idx="53">
                  <c:v>43.586776849999936</c:v>
                </c:pt>
                <c:pt idx="54">
                  <c:v>43.940702469999934</c:v>
                </c:pt>
                <c:pt idx="55">
                  <c:v>44.294628089999932</c:v>
                </c:pt>
                <c:pt idx="56">
                  <c:v>44.648553709999931</c:v>
                </c:pt>
                <c:pt idx="57">
                  <c:v>45.002479329999929</c:v>
                </c:pt>
                <c:pt idx="58">
                  <c:v>45.356404949999927</c:v>
                </c:pt>
                <c:pt idx="59">
                  <c:v>45.710330569999932</c:v>
                </c:pt>
                <c:pt idx="60">
                  <c:v>46.064256189999931</c:v>
                </c:pt>
                <c:pt idx="61">
                  <c:v>46.418181809999929</c:v>
                </c:pt>
                <c:pt idx="62">
                  <c:v>46.772107429999927</c:v>
                </c:pt>
                <c:pt idx="63">
                  <c:v>47.126033049999926</c:v>
                </c:pt>
                <c:pt idx="64">
                  <c:v>47.479958669999924</c:v>
                </c:pt>
                <c:pt idx="65">
                  <c:v>47.833884289999922</c:v>
                </c:pt>
                <c:pt idx="66">
                  <c:v>48.18780990999992</c:v>
                </c:pt>
                <c:pt idx="67">
                  <c:v>48.541735529999919</c:v>
                </c:pt>
                <c:pt idx="68">
                  <c:v>48.895661149999917</c:v>
                </c:pt>
                <c:pt idx="69">
                  <c:v>49.249586769999915</c:v>
                </c:pt>
                <c:pt idx="70">
                  <c:v>49.603512389999914</c:v>
                </c:pt>
                <c:pt idx="71">
                  <c:v>49.957438009999912</c:v>
                </c:pt>
                <c:pt idx="72">
                  <c:v>50.31136362999991</c:v>
                </c:pt>
                <c:pt idx="73">
                  <c:v>50.665289249999915</c:v>
                </c:pt>
                <c:pt idx="74">
                  <c:v>51.019214869999914</c:v>
                </c:pt>
                <c:pt idx="75">
                  <c:v>51.373140489999912</c:v>
                </c:pt>
                <c:pt idx="76">
                  <c:v>51.72706610999991</c:v>
                </c:pt>
                <c:pt idx="77">
                  <c:v>52.080991729999909</c:v>
                </c:pt>
                <c:pt idx="78">
                  <c:v>52.434917349999907</c:v>
                </c:pt>
                <c:pt idx="79">
                  <c:v>52.788842969999905</c:v>
                </c:pt>
                <c:pt idx="80">
                  <c:v>53.142768589999903</c:v>
                </c:pt>
                <c:pt idx="81">
                  <c:v>53.496694209999902</c:v>
                </c:pt>
                <c:pt idx="82">
                  <c:v>53.8506198299999</c:v>
                </c:pt>
                <c:pt idx="83">
                  <c:v>54.204545449999898</c:v>
                </c:pt>
                <c:pt idx="84">
                  <c:v>54.558471069999896</c:v>
                </c:pt>
                <c:pt idx="85">
                  <c:v>54.912396689999895</c:v>
                </c:pt>
                <c:pt idx="86">
                  <c:v>55.266322309999893</c:v>
                </c:pt>
                <c:pt idx="87">
                  <c:v>55.620247929999891</c:v>
                </c:pt>
                <c:pt idx="88">
                  <c:v>55.974173549999897</c:v>
                </c:pt>
                <c:pt idx="89">
                  <c:v>56.328099169999895</c:v>
                </c:pt>
                <c:pt idx="90">
                  <c:v>56.682024789999893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E92-4EE8-89EA-824364F973E1}"/>
            </c:ext>
          </c:extLst>
        </c:ser>
        <c:ser>
          <c:idx val="3"/>
          <c:order val="3"/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'Time Cost Model'!$J$37</c:f>
              <c:numCache>
                <c:formatCode>0.0</c:formatCode>
                <c:ptCount val="1"/>
                <c:pt idx="0">
                  <c:v>9.9333333333333336</c:v>
                </c:pt>
              </c:numCache>
            </c:numRef>
          </c:xVal>
          <c:yVal>
            <c:numRef>
              <c:f>'Time Cost Model'!$K$37</c:f>
              <c:numCache>
                <c:formatCode>0.0</c:formatCode>
                <c:ptCount val="1"/>
                <c:pt idx="0">
                  <c:v>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E92-4EE8-89EA-824364F973E1}"/>
            </c:ext>
          </c:extLst>
        </c:ser>
        <c:ser>
          <c:idx val="4"/>
          <c:order val="4"/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'Time Cost Model'!$J$38</c:f>
              <c:numCache>
                <c:formatCode>0.0</c:formatCode>
                <c:ptCount val="1"/>
                <c:pt idx="0">
                  <c:v>8.9814143202318881</c:v>
                </c:pt>
              </c:numCache>
            </c:numRef>
          </c:xVal>
          <c:yVal>
            <c:numRef>
              <c:f>'Time Cost Model'!$K$38</c:f>
              <c:numCache>
                <c:formatCode>General</c:formatCode>
                <c:ptCount val="1"/>
                <c:pt idx="0">
                  <c:v>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E92-4EE8-89EA-824364F973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918112"/>
        <c:axId val="232918504"/>
      </c:scatterChart>
      <c:valAx>
        <c:axId val="232918112"/>
        <c:scaling>
          <c:orientation val="minMax"/>
          <c:max val="15"/>
          <c:min val="6"/>
        </c:scaling>
        <c:delete val="0"/>
        <c:axPos val="b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Duration</a:t>
                </a:r>
              </a:p>
            </c:rich>
          </c:tx>
          <c:layout>
            <c:manualLayout>
              <c:xMode val="edge"/>
              <c:yMode val="edge"/>
              <c:x val="0.37932229161010045"/>
              <c:y val="0.9234092889665805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2918504"/>
        <c:crosses val="autoZero"/>
        <c:crossBetween val="midCat"/>
        <c:majorUnit val="1"/>
      </c:valAx>
      <c:valAx>
        <c:axId val="232918504"/>
        <c:scaling>
          <c:orientation val="minMax"/>
          <c:max val="90"/>
        </c:scaling>
        <c:delete val="0"/>
        <c:axPos val="l"/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Cost</a:t>
                </a:r>
              </a:p>
            </c:rich>
          </c:tx>
          <c:layout>
            <c:manualLayout>
              <c:xMode val="edge"/>
              <c:yMode val="edge"/>
              <c:x val="1.3793586146559267E-2"/>
              <c:y val="0.473492876258837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2918112"/>
        <c:crosses val="autoZero"/>
        <c:crossBetween val="midCat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747211461938158"/>
          <c:y val="0.14341846758349705"/>
          <c:w val="0.14367832219639254"/>
          <c:h val="0.227897838899803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System Risk and Direct Cost (Model)</a:t>
            </a:r>
          </a:p>
        </c:rich>
      </c:tx>
      <c:layout>
        <c:manualLayout>
          <c:xMode val="edge"/>
          <c:yMode val="edge"/>
          <c:x val="0.23463125510950475"/>
          <c:y val="8.25688073394495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4016435475051374E-2"/>
          <c:y val="0.20550458715596331"/>
          <c:w val="0.66291016771168576"/>
          <c:h val="0.6477064220183486"/>
        </c:manualLayout>
      </c:layout>
      <c:scatterChart>
        <c:scatterStyle val="lineMarker"/>
        <c:varyColors val="0"/>
        <c:ser>
          <c:idx val="1"/>
          <c:order val="0"/>
          <c:tx>
            <c:strRef>
              <c:f>'Risk Cost Models'!$D$7</c:f>
              <c:strCache>
                <c:ptCount val="1"/>
                <c:pt idx="0">
                  <c:v>Direct Cost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'Risk Cost Models'!$C$8:$C$98</c:f>
              <c:numCache>
                <c:formatCode>General</c:formatCode>
                <c:ptCount val="91"/>
                <c:pt idx="0">
                  <c:v>6</c:v>
                </c:pt>
                <c:pt idx="1">
                  <c:v>6.1</c:v>
                </c:pt>
                <c:pt idx="2">
                  <c:v>6.1999999999999993</c:v>
                </c:pt>
                <c:pt idx="3">
                  <c:v>6.2999999999999989</c:v>
                </c:pt>
                <c:pt idx="4">
                  <c:v>6.3999999999999986</c:v>
                </c:pt>
                <c:pt idx="5">
                  <c:v>6.4999999999999982</c:v>
                </c:pt>
                <c:pt idx="6">
                  <c:v>6.5999999999999979</c:v>
                </c:pt>
                <c:pt idx="7">
                  <c:v>6.6999999999999975</c:v>
                </c:pt>
                <c:pt idx="8">
                  <c:v>6.7999999999999972</c:v>
                </c:pt>
                <c:pt idx="9">
                  <c:v>6.8999999999999968</c:v>
                </c:pt>
                <c:pt idx="10">
                  <c:v>6.9999999999999964</c:v>
                </c:pt>
                <c:pt idx="11">
                  <c:v>7.0999999999999961</c:v>
                </c:pt>
                <c:pt idx="12">
                  <c:v>7.1999999999999957</c:v>
                </c:pt>
                <c:pt idx="13">
                  <c:v>7.2999999999999954</c:v>
                </c:pt>
                <c:pt idx="14">
                  <c:v>7.399999999999995</c:v>
                </c:pt>
                <c:pt idx="15">
                  <c:v>7.4999999999999947</c:v>
                </c:pt>
                <c:pt idx="16">
                  <c:v>7.5999999999999943</c:v>
                </c:pt>
                <c:pt idx="17">
                  <c:v>7.699999999999994</c:v>
                </c:pt>
                <c:pt idx="18">
                  <c:v>7.7999999999999936</c:v>
                </c:pt>
                <c:pt idx="19">
                  <c:v>7.8999999999999932</c:v>
                </c:pt>
                <c:pt idx="20">
                  <c:v>7.9999999999999929</c:v>
                </c:pt>
                <c:pt idx="21">
                  <c:v>8.0999999999999925</c:v>
                </c:pt>
                <c:pt idx="22">
                  <c:v>8.1999999999999922</c:v>
                </c:pt>
                <c:pt idx="23">
                  <c:v>8.2999999999999918</c:v>
                </c:pt>
                <c:pt idx="24">
                  <c:v>8.3999999999999915</c:v>
                </c:pt>
                <c:pt idx="25">
                  <c:v>8.4999999999999911</c:v>
                </c:pt>
                <c:pt idx="26">
                  <c:v>8.5999999999999908</c:v>
                </c:pt>
                <c:pt idx="27">
                  <c:v>8.6999999999999904</c:v>
                </c:pt>
                <c:pt idx="28">
                  <c:v>8.7999999999999901</c:v>
                </c:pt>
                <c:pt idx="29">
                  <c:v>8.8999999999999897</c:v>
                </c:pt>
                <c:pt idx="30">
                  <c:v>8.9999999999999893</c:v>
                </c:pt>
                <c:pt idx="31">
                  <c:v>9.099999999999989</c:v>
                </c:pt>
                <c:pt idx="32">
                  <c:v>9.1999999999999886</c:v>
                </c:pt>
                <c:pt idx="33">
                  <c:v>9.2999999999999883</c:v>
                </c:pt>
                <c:pt idx="34">
                  <c:v>9.3999999999999879</c:v>
                </c:pt>
                <c:pt idx="35">
                  <c:v>9.4999999999999876</c:v>
                </c:pt>
                <c:pt idx="36">
                  <c:v>9.5999999999999872</c:v>
                </c:pt>
                <c:pt idx="37">
                  <c:v>9.6999999999999869</c:v>
                </c:pt>
                <c:pt idx="38">
                  <c:v>9.7999999999999865</c:v>
                </c:pt>
                <c:pt idx="39">
                  <c:v>9.8999999999999861</c:v>
                </c:pt>
                <c:pt idx="40">
                  <c:v>9.9999999999999858</c:v>
                </c:pt>
                <c:pt idx="41">
                  <c:v>10.099999999999985</c:v>
                </c:pt>
                <c:pt idx="42">
                  <c:v>10.199999999999985</c:v>
                </c:pt>
                <c:pt idx="43">
                  <c:v>10.299999999999985</c:v>
                </c:pt>
                <c:pt idx="44">
                  <c:v>10.399999999999984</c:v>
                </c:pt>
                <c:pt idx="45">
                  <c:v>10.499999999999984</c:v>
                </c:pt>
                <c:pt idx="46">
                  <c:v>10.599999999999984</c:v>
                </c:pt>
                <c:pt idx="47">
                  <c:v>10.699999999999983</c:v>
                </c:pt>
                <c:pt idx="48">
                  <c:v>10.799999999999983</c:v>
                </c:pt>
                <c:pt idx="49">
                  <c:v>10.899999999999983</c:v>
                </c:pt>
                <c:pt idx="50">
                  <c:v>10.999999999999982</c:v>
                </c:pt>
                <c:pt idx="51">
                  <c:v>11.099999999999982</c:v>
                </c:pt>
                <c:pt idx="52">
                  <c:v>11.199999999999982</c:v>
                </c:pt>
                <c:pt idx="53">
                  <c:v>11.299999999999981</c:v>
                </c:pt>
                <c:pt idx="54">
                  <c:v>11.399999999999981</c:v>
                </c:pt>
                <c:pt idx="55">
                  <c:v>11.49999999999998</c:v>
                </c:pt>
                <c:pt idx="56">
                  <c:v>11.59999999999998</c:v>
                </c:pt>
                <c:pt idx="57">
                  <c:v>11.69999999999998</c:v>
                </c:pt>
                <c:pt idx="58">
                  <c:v>11.799999999999979</c:v>
                </c:pt>
                <c:pt idx="59">
                  <c:v>11.899999999999979</c:v>
                </c:pt>
                <c:pt idx="60">
                  <c:v>11.999999999999979</c:v>
                </c:pt>
                <c:pt idx="61">
                  <c:v>12.099999999999978</c:v>
                </c:pt>
                <c:pt idx="62">
                  <c:v>12.199999999999978</c:v>
                </c:pt>
                <c:pt idx="63">
                  <c:v>12.299999999999978</c:v>
                </c:pt>
                <c:pt idx="64">
                  <c:v>12.399999999999977</c:v>
                </c:pt>
                <c:pt idx="65">
                  <c:v>12.499999999999977</c:v>
                </c:pt>
                <c:pt idx="66">
                  <c:v>12.599999999999977</c:v>
                </c:pt>
                <c:pt idx="67">
                  <c:v>12.699999999999976</c:v>
                </c:pt>
                <c:pt idx="68">
                  <c:v>12.799999999999976</c:v>
                </c:pt>
                <c:pt idx="69">
                  <c:v>12.899999999999975</c:v>
                </c:pt>
                <c:pt idx="70">
                  <c:v>12.999999999999975</c:v>
                </c:pt>
                <c:pt idx="71">
                  <c:v>13.099999999999975</c:v>
                </c:pt>
                <c:pt idx="72">
                  <c:v>13.199999999999974</c:v>
                </c:pt>
                <c:pt idx="73">
                  <c:v>13.299999999999974</c:v>
                </c:pt>
                <c:pt idx="74">
                  <c:v>13.399999999999974</c:v>
                </c:pt>
                <c:pt idx="75">
                  <c:v>13.499999999999973</c:v>
                </c:pt>
                <c:pt idx="76">
                  <c:v>13.599999999999973</c:v>
                </c:pt>
                <c:pt idx="77">
                  <c:v>13.699999999999973</c:v>
                </c:pt>
                <c:pt idx="78">
                  <c:v>13.799999999999972</c:v>
                </c:pt>
                <c:pt idx="79">
                  <c:v>13.899999999999972</c:v>
                </c:pt>
                <c:pt idx="80">
                  <c:v>13.999999999999972</c:v>
                </c:pt>
                <c:pt idx="81">
                  <c:v>14.099999999999971</c:v>
                </c:pt>
                <c:pt idx="82">
                  <c:v>14.199999999999971</c:v>
                </c:pt>
                <c:pt idx="83">
                  <c:v>14.299999999999971</c:v>
                </c:pt>
                <c:pt idx="84">
                  <c:v>14.39999999999997</c:v>
                </c:pt>
                <c:pt idx="85">
                  <c:v>14.49999999999997</c:v>
                </c:pt>
                <c:pt idx="86">
                  <c:v>14.599999999999969</c:v>
                </c:pt>
                <c:pt idx="87">
                  <c:v>14.699999999999969</c:v>
                </c:pt>
                <c:pt idx="88">
                  <c:v>14.799999999999969</c:v>
                </c:pt>
                <c:pt idx="89">
                  <c:v>14.899999999999968</c:v>
                </c:pt>
                <c:pt idx="90">
                  <c:v>14.999999999999968</c:v>
                </c:pt>
              </c:numCache>
            </c:numRef>
          </c:xVal>
          <c:yVal>
            <c:numRef>
              <c:f>'Risk Cost Models'!$D$8:$D$98</c:f>
              <c:numCache>
                <c:formatCode>0.0</c:formatCode>
                <c:ptCount val="91"/>
                <c:pt idx="0">
                  <c:v>44.294456089999983</c:v>
                </c:pt>
                <c:pt idx="1">
                  <c:v>43.360280239700003</c:v>
                </c:pt>
                <c:pt idx="2">
                  <c:v>42.445898596799978</c:v>
                </c:pt>
                <c:pt idx="3">
                  <c:v>41.551311161299992</c:v>
                </c:pt>
                <c:pt idx="4">
                  <c:v>40.676517933199989</c:v>
                </c:pt>
                <c:pt idx="5">
                  <c:v>39.821518912500011</c:v>
                </c:pt>
                <c:pt idx="6">
                  <c:v>38.986314099199987</c:v>
                </c:pt>
                <c:pt idx="7">
                  <c:v>38.170903493299988</c:v>
                </c:pt>
                <c:pt idx="8">
                  <c:v>37.375287094800001</c:v>
                </c:pt>
                <c:pt idx="9">
                  <c:v>36.59946490370001</c:v>
                </c:pt>
                <c:pt idx="10">
                  <c:v>35.843436920000016</c:v>
                </c:pt>
                <c:pt idx="11">
                  <c:v>35.107203143700005</c:v>
                </c:pt>
                <c:pt idx="12">
                  <c:v>34.390763574800005</c:v>
                </c:pt>
                <c:pt idx="13">
                  <c:v>33.694118213300015</c:v>
                </c:pt>
                <c:pt idx="14">
                  <c:v>33.017267059200023</c:v>
                </c:pt>
                <c:pt idx="15">
                  <c:v>32.360210112499999</c:v>
                </c:pt>
                <c:pt idx="16">
                  <c:v>31.722947373200014</c:v>
                </c:pt>
                <c:pt idx="17">
                  <c:v>31.105478841300027</c:v>
                </c:pt>
                <c:pt idx="18">
                  <c:v>30.507804516800022</c:v>
                </c:pt>
                <c:pt idx="19">
                  <c:v>29.929924399700042</c:v>
                </c:pt>
                <c:pt idx="20">
                  <c:v>29.371838490000016</c:v>
                </c:pt>
                <c:pt idx="21">
                  <c:v>28.833546787700016</c:v>
                </c:pt>
                <c:pt idx="22">
                  <c:v>28.315049292800026</c:v>
                </c:pt>
                <c:pt idx="23">
                  <c:v>27.816346005300034</c:v>
                </c:pt>
                <c:pt idx="24">
                  <c:v>27.337436925200009</c:v>
                </c:pt>
                <c:pt idx="25">
                  <c:v>26.87832205250001</c:v>
                </c:pt>
                <c:pt idx="26">
                  <c:v>26.439001387200022</c:v>
                </c:pt>
                <c:pt idx="27">
                  <c:v>26.019474929300031</c:v>
                </c:pt>
                <c:pt idx="28">
                  <c:v>25.619742678800037</c:v>
                </c:pt>
                <c:pt idx="29">
                  <c:v>25.239804635699997</c:v>
                </c:pt>
                <c:pt idx="30">
                  <c:v>24.879660800000011</c:v>
                </c:pt>
                <c:pt idx="31">
                  <c:v>24.539311171700021</c:v>
                </c:pt>
                <c:pt idx="32">
                  <c:v>24.218755750800014</c:v>
                </c:pt>
                <c:pt idx="33">
                  <c:v>23.91799453729999</c:v>
                </c:pt>
                <c:pt idx="34">
                  <c:v>23.637027531200005</c:v>
                </c:pt>
                <c:pt idx="35">
                  <c:v>23.375854732500017</c:v>
                </c:pt>
                <c:pt idx="36">
                  <c:v>23.134476141200011</c:v>
                </c:pt>
                <c:pt idx="37">
                  <c:v>22.912891757300017</c:v>
                </c:pt>
                <c:pt idx="38">
                  <c:v>22.711101580799991</c:v>
                </c:pt>
                <c:pt idx="39">
                  <c:v>22.529105611700004</c:v>
                </c:pt>
                <c:pt idx="40">
                  <c:v>22.36690385</c:v>
                </c:pt>
                <c:pt idx="41">
                  <c:v>22.224496295700007</c:v>
                </c:pt>
                <c:pt idx="42">
                  <c:v>22.101882948799982</c:v>
                </c:pt>
                <c:pt idx="43">
                  <c:v>21.999063809299997</c:v>
                </c:pt>
                <c:pt idx="44">
                  <c:v>21.916038877199981</c:v>
                </c:pt>
                <c:pt idx="45">
                  <c:v>21.852808152499989</c:v>
                </c:pt>
                <c:pt idx="46">
                  <c:v>21.809371635199994</c:v>
                </c:pt>
                <c:pt idx="47">
                  <c:v>21.785729325299982</c:v>
                </c:pt>
                <c:pt idx="48">
                  <c:v>21.781881222799967</c:v>
                </c:pt>
                <c:pt idx="49">
                  <c:v>21.797827327699977</c:v>
                </c:pt>
                <c:pt idx="50">
                  <c:v>21.833567639999984</c:v>
                </c:pt>
                <c:pt idx="51">
                  <c:v>21.889102159699959</c:v>
                </c:pt>
                <c:pt idx="52">
                  <c:v>21.964430886799946</c:v>
                </c:pt>
                <c:pt idx="53">
                  <c:v>22.059553821299957</c:v>
                </c:pt>
                <c:pt idx="54">
                  <c:v>22.174470963199951</c:v>
                </c:pt>
                <c:pt idx="55">
                  <c:v>22.309182312499956</c:v>
                </c:pt>
                <c:pt idx="56">
                  <c:v>22.46368786919993</c:v>
                </c:pt>
                <c:pt idx="57">
                  <c:v>22.637987633299929</c:v>
                </c:pt>
                <c:pt idx="58">
                  <c:v>22.832081604799924</c:v>
                </c:pt>
                <c:pt idx="59">
                  <c:v>23.045969783699945</c:v>
                </c:pt>
                <c:pt idx="60">
                  <c:v>23.279652169999906</c:v>
                </c:pt>
                <c:pt idx="61">
                  <c:v>23.533128763699921</c:v>
                </c:pt>
                <c:pt idx="62">
                  <c:v>23.806399564799932</c:v>
                </c:pt>
                <c:pt idx="63">
                  <c:v>24.099464573299912</c:v>
                </c:pt>
                <c:pt idx="64">
                  <c:v>24.412323789199888</c:v>
                </c:pt>
                <c:pt idx="65">
                  <c:v>24.744977212499919</c:v>
                </c:pt>
                <c:pt idx="66">
                  <c:v>25.097424843199889</c:v>
                </c:pt>
                <c:pt idx="67">
                  <c:v>25.469666681299856</c:v>
                </c:pt>
                <c:pt idx="68">
                  <c:v>25.861702726799876</c:v>
                </c:pt>
                <c:pt idx="69">
                  <c:v>26.273532979699866</c:v>
                </c:pt>
                <c:pt idx="70">
                  <c:v>26.70515743999988</c:v>
                </c:pt>
                <c:pt idx="71">
                  <c:v>27.156576107699863</c:v>
                </c:pt>
                <c:pt idx="72">
                  <c:v>27.627788982799814</c:v>
                </c:pt>
                <c:pt idx="73">
                  <c:v>28.118796065299847</c:v>
                </c:pt>
                <c:pt idx="74">
                  <c:v>28.62959735519982</c:v>
                </c:pt>
                <c:pt idx="75">
                  <c:v>29.160192852499875</c:v>
                </c:pt>
                <c:pt idx="76">
                  <c:v>29.710582557199814</c:v>
                </c:pt>
                <c:pt idx="77">
                  <c:v>30.280766469299806</c:v>
                </c:pt>
                <c:pt idx="78">
                  <c:v>30.870744588799823</c:v>
                </c:pt>
                <c:pt idx="79">
                  <c:v>31.480516915699809</c:v>
                </c:pt>
                <c:pt idx="80">
                  <c:v>32.11008344999982</c:v>
                </c:pt>
                <c:pt idx="81">
                  <c:v>32.759444191699799</c:v>
                </c:pt>
                <c:pt idx="82">
                  <c:v>33.428599140799776</c:v>
                </c:pt>
                <c:pt idx="83">
                  <c:v>34.117548297299805</c:v>
                </c:pt>
                <c:pt idx="84">
                  <c:v>34.826291661199747</c:v>
                </c:pt>
                <c:pt idx="85">
                  <c:v>35.554829232499713</c:v>
                </c:pt>
                <c:pt idx="86">
                  <c:v>36.303161011199762</c:v>
                </c:pt>
                <c:pt idx="87">
                  <c:v>37.071286997299723</c:v>
                </c:pt>
                <c:pt idx="88">
                  <c:v>37.859207190799737</c:v>
                </c:pt>
                <c:pt idx="89">
                  <c:v>38.666921591699719</c:v>
                </c:pt>
                <c:pt idx="90">
                  <c:v>39.494430199999698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0F-4A8F-9349-5E2A7D4AB5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328200"/>
        <c:axId val="233646072"/>
      </c:scatterChart>
      <c:scatterChart>
        <c:scatterStyle val="lineMarker"/>
        <c:varyColors val="0"/>
        <c:ser>
          <c:idx val="4"/>
          <c:order val="1"/>
          <c:tx>
            <c:strRef>
              <c:f>'Risk Cost Models'!$E$7</c:f>
              <c:strCache>
                <c:ptCount val="1"/>
                <c:pt idx="0">
                  <c:v>Activity Risk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'Risk Cost Models'!$C$8:$C$98</c:f>
              <c:numCache>
                <c:formatCode>General</c:formatCode>
                <c:ptCount val="91"/>
                <c:pt idx="0">
                  <c:v>6</c:v>
                </c:pt>
                <c:pt idx="1">
                  <c:v>6.1</c:v>
                </c:pt>
                <c:pt idx="2">
                  <c:v>6.1999999999999993</c:v>
                </c:pt>
                <c:pt idx="3">
                  <c:v>6.2999999999999989</c:v>
                </c:pt>
                <c:pt idx="4">
                  <c:v>6.3999999999999986</c:v>
                </c:pt>
                <c:pt idx="5">
                  <c:v>6.4999999999999982</c:v>
                </c:pt>
                <c:pt idx="6">
                  <c:v>6.5999999999999979</c:v>
                </c:pt>
                <c:pt idx="7">
                  <c:v>6.6999999999999975</c:v>
                </c:pt>
                <c:pt idx="8">
                  <c:v>6.7999999999999972</c:v>
                </c:pt>
                <c:pt idx="9">
                  <c:v>6.8999999999999968</c:v>
                </c:pt>
                <c:pt idx="10">
                  <c:v>6.9999999999999964</c:v>
                </c:pt>
                <c:pt idx="11">
                  <c:v>7.0999999999999961</c:v>
                </c:pt>
                <c:pt idx="12">
                  <c:v>7.1999999999999957</c:v>
                </c:pt>
                <c:pt idx="13">
                  <c:v>7.2999999999999954</c:v>
                </c:pt>
                <c:pt idx="14">
                  <c:v>7.399999999999995</c:v>
                </c:pt>
                <c:pt idx="15">
                  <c:v>7.4999999999999947</c:v>
                </c:pt>
                <c:pt idx="16">
                  <c:v>7.5999999999999943</c:v>
                </c:pt>
                <c:pt idx="17">
                  <c:v>7.699999999999994</c:v>
                </c:pt>
                <c:pt idx="18">
                  <c:v>7.7999999999999936</c:v>
                </c:pt>
                <c:pt idx="19">
                  <c:v>7.8999999999999932</c:v>
                </c:pt>
                <c:pt idx="20">
                  <c:v>7.9999999999999929</c:v>
                </c:pt>
                <c:pt idx="21">
                  <c:v>8.0999999999999925</c:v>
                </c:pt>
                <c:pt idx="22">
                  <c:v>8.1999999999999922</c:v>
                </c:pt>
                <c:pt idx="23">
                  <c:v>8.2999999999999918</c:v>
                </c:pt>
                <c:pt idx="24">
                  <c:v>8.3999999999999915</c:v>
                </c:pt>
                <c:pt idx="25">
                  <c:v>8.4999999999999911</c:v>
                </c:pt>
                <c:pt idx="26">
                  <c:v>8.5999999999999908</c:v>
                </c:pt>
                <c:pt idx="27">
                  <c:v>8.6999999999999904</c:v>
                </c:pt>
                <c:pt idx="28">
                  <c:v>8.7999999999999901</c:v>
                </c:pt>
                <c:pt idx="29">
                  <c:v>8.8999999999999897</c:v>
                </c:pt>
                <c:pt idx="30">
                  <c:v>8.9999999999999893</c:v>
                </c:pt>
                <c:pt idx="31">
                  <c:v>9.099999999999989</c:v>
                </c:pt>
                <c:pt idx="32">
                  <c:v>9.1999999999999886</c:v>
                </c:pt>
                <c:pt idx="33">
                  <c:v>9.2999999999999883</c:v>
                </c:pt>
                <c:pt idx="34">
                  <c:v>9.3999999999999879</c:v>
                </c:pt>
                <c:pt idx="35">
                  <c:v>9.4999999999999876</c:v>
                </c:pt>
                <c:pt idx="36">
                  <c:v>9.5999999999999872</c:v>
                </c:pt>
                <c:pt idx="37">
                  <c:v>9.6999999999999869</c:v>
                </c:pt>
                <c:pt idx="38">
                  <c:v>9.7999999999999865</c:v>
                </c:pt>
                <c:pt idx="39">
                  <c:v>9.8999999999999861</c:v>
                </c:pt>
                <c:pt idx="40">
                  <c:v>9.9999999999999858</c:v>
                </c:pt>
                <c:pt idx="41">
                  <c:v>10.099999999999985</c:v>
                </c:pt>
                <c:pt idx="42">
                  <c:v>10.199999999999985</c:v>
                </c:pt>
                <c:pt idx="43">
                  <c:v>10.299999999999985</c:v>
                </c:pt>
                <c:pt idx="44">
                  <c:v>10.399999999999984</c:v>
                </c:pt>
                <c:pt idx="45">
                  <c:v>10.499999999999984</c:v>
                </c:pt>
                <c:pt idx="46">
                  <c:v>10.599999999999984</c:v>
                </c:pt>
                <c:pt idx="47">
                  <c:v>10.699999999999983</c:v>
                </c:pt>
                <c:pt idx="48">
                  <c:v>10.799999999999983</c:v>
                </c:pt>
                <c:pt idx="49">
                  <c:v>10.899999999999983</c:v>
                </c:pt>
                <c:pt idx="50">
                  <c:v>10.999999999999982</c:v>
                </c:pt>
                <c:pt idx="51">
                  <c:v>11.099999999999982</c:v>
                </c:pt>
                <c:pt idx="52">
                  <c:v>11.199999999999982</c:v>
                </c:pt>
                <c:pt idx="53">
                  <c:v>11.299999999999981</c:v>
                </c:pt>
                <c:pt idx="54">
                  <c:v>11.399999999999981</c:v>
                </c:pt>
                <c:pt idx="55">
                  <c:v>11.49999999999998</c:v>
                </c:pt>
                <c:pt idx="56">
                  <c:v>11.59999999999998</c:v>
                </c:pt>
                <c:pt idx="57">
                  <c:v>11.69999999999998</c:v>
                </c:pt>
                <c:pt idx="58">
                  <c:v>11.799999999999979</c:v>
                </c:pt>
                <c:pt idx="59">
                  <c:v>11.899999999999979</c:v>
                </c:pt>
                <c:pt idx="60">
                  <c:v>11.999999999999979</c:v>
                </c:pt>
                <c:pt idx="61">
                  <c:v>12.099999999999978</c:v>
                </c:pt>
                <c:pt idx="62">
                  <c:v>12.199999999999978</c:v>
                </c:pt>
                <c:pt idx="63">
                  <c:v>12.299999999999978</c:v>
                </c:pt>
                <c:pt idx="64">
                  <c:v>12.399999999999977</c:v>
                </c:pt>
                <c:pt idx="65">
                  <c:v>12.499999999999977</c:v>
                </c:pt>
                <c:pt idx="66">
                  <c:v>12.599999999999977</c:v>
                </c:pt>
                <c:pt idx="67">
                  <c:v>12.699999999999976</c:v>
                </c:pt>
                <c:pt idx="68">
                  <c:v>12.799999999999976</c:v>
                </c:pt>
                <c:pt idx="69">
                  <c:v>12.899999999999975</c:v>
                </c:pt>
                <c:pt idx="70">
                  <c:v>12.999999999999975</c:v>
                </c:pt>
                <c:pt idx="71">
                  <c:v>13.099999999999975</c:v>
                </c:pt>
                <c:pt idx="72">
                  <c:v>13.199999999999974</c:v>
                </c:pt>
                <c:pt idx="73">
                  <c:v>13.299999999999974</c:v>
                </c:pt>
                <c:pt idx="74">
                  <c:v>13.399999999999974</c:v>
                </c:pt>
                <c:pt idx="75">
                  <c:v>13.499999999999973</c:v>
                </c:pt>
                <c:pt idx="76">
                  <c:v>13.599999999999973</c:v>
                </c:pt>
                <c:pt idx="77">
                  <c:v>13.699999999999973</c:v>
                </c:pt>
                <c:pt idx="78">
                  <c:v>13.799999999999972</c:v>
                </c:pt>
                <c:pt idx="79">
                  <c:v>13.899999999999972</c:v>
                </c:pt>
                <c:pt idx="80">
                  <c:v>13.999999999999972</c:v>
                </c:pt>
                <c:pt idx="81">
                  <c:v>14.099999999999971</c:v>
                </c:pt>
                <c:pt idx="82">
                  <c:v>14.199999999999971</c:v>
                </c:pt>
                <c:pt idx="83">
                  <c:v>14.299999999999971</c:v>
                </c:pt>
                <c:pt idx="84">
                  <c:v>14.39999999999997</c:v>
                </c:pt>
                <c:pt idx="85">
                  <c:v>14.49999999999997</c:v>
                </c:pt>
                <c:pt idx="86">
                  <c:v>14.599999999999969</c:v>
                </c:pt>
                <c:pt idx="87">
                  <c:v>14.699999999999969</c:v>
                </c:pt>
                <c:pt idx="88">
                  <c:v>14.799999999999969</c:v>
                </c:pt>
                <c:pt idx="89">
                  <c:v>14.899999999999968</c:v>
                </c:pt>
                <c:pt idx="90">
                  <c:v>14.999999999999968</c:v>
                </c:pt>
              </c:numCache>
            </c:numRef>
          </c:xVal>
          <c:yVal>
            <c:numRef>
              <c:f>'Risk Cost Models'!$E$8:$E$98</c:f>
              <c:numCache>
                <c:formatCode>0.00</c:formatCode>
                <c:ptCount val="91"/>
                <c:pt idx="0">
                  <c:v>0.31001647000000077</c:v>
                </c:pt>
                <c:pt idx="1">
                  <c:v>0.36229622551000062</c:v>
                </c:pt>
                <c:pt idx="2">
                  <c:v>0.41148413087999991</c:v>
                </c:pt>
                <c:pt idx="3">
                  <c:v>0.4576486113699989</c:v>
                </c:pt>
                <c:pt idx="4">
                  <c:v>0.50085809224000322</c:v>
                </c:pt>
                <c:pt idx="5">
                  <c:v>0.54118099874999892</c:v>
                </c:pt>
                <c:pt idx="6">
                  <c:v>0.57868575615999696</c:v>
                </c:pt>
                <c:pt idx="7">
                  <c:v>0.6134407897299976</c:v>
                </c:pt>
                <c:pt idx="8">
                  <c:v>0.64551452472000115</c:v>
                </c:pt>
                <c:pt idx="9">
                  <c:v>0.67497538639000076</c:v>
                </c:pt>
                <c:pt idx="10">
                  <c:v>0.70189180000000029</c:v>
                </c:pt>
                <c:pt idx="11">
                  <c:v>0.72633219080999822</c:v>
                </c:pt>
                <c:pt idx="12">
                  <c:v>0.74836498408000196</c:v>
                </c:pt>
                <c:pt idx="13">
                  <c:v>0.76805860506999935</c:v>
                </c:pt>
                <c:pt idx="14">
                  <c:v>0.78548147903999954</c:v>
                </c:pt>
                <c:pt idx="15">
                  <c:v>0.8007020312499975</c:v>
                </c:pt>
                <c:pt idx="16">
                  <c:v>0.81378868696000062</c:v>
                </c:pt>
                <c:pt idx="17">
                  <c:v>0.82480987142999673</c:v>
                </c:pt>
                <c:pt idx="18">
                  <c:v>0.83383400992000212</c:v>
                </c:pt>
                <c:pt idx="19">
                  <c:v>0.84092952768999929</c:v>
                </c:pt>
                <c:pt idx="20">
                  <c:v>0.84616485000000274</c:v>
                </c:pt>
                <c:pt idx="21">
                  <c:v>0.849608402109995</c:v>
                </c:pt>
                <c:pt idx="22">
                  <c:v>0.8513286092800012</c:v>
                </c:pt>
                <c:pt idx="23">
                  <c:v>0.85139389677000032</c:v>
                </c:pt>
                <c:pt idx="24">
                  <c:v>0.84987268983999975</c:v>
                </c:pt>
                <c:pt idx="25">
                  <c:v>0.84683341375000332</c:v>
                </c:pt>
                <c:pt idx="26">
                  <c:v>0.8423444937600042</c:v>
                </c:pt>
                <c:pt idx="27">
                  <c:v>0.83647435512999913</c:v>
                </c:pt>
                <c:pt idx="28">
                  <c:v>0.82929142312000259</c:v>
                </c:pt>
                <c:pt idx="29">
                  <c:v>0.82086412298999711</c:v>
                </c:pt>
                <c:pt idx="30">
                  <c:v>0.81126088000000074</c:v>
                </c:pt>
                <c:pt idx="31">
                  <c:v>0.80055011941000309</c:v>
                </c:pt>
                <c:pt idx="32">
                  <c:v>0.7888002664800009</c:v>
                </c:pt>
                <c:pt idx="33">
                  <c:v>0.77607974647000155</c:v>
                </c:pt>
                <c:pt idx="34">
                  <c:v>0.76245698464000178</c:v>
                </c:pt>
                <c:pt idx="35">
                  <c:v>0.74800040624999831</c:v>
                </c:pt>
                <c:pt idx="36">
                  <c:v>0.73277843656000208</c:v>
                </c:pt>
                <c:pt idx="37">
                  <c:v>0.71685950082999561</c:v>
                </c:pt>
                <c:pt idx="38">
                  <c:v>0.7003120243200005</c:v>
                </c:pt>
                <c:pt idx="39">
                  <c:v>0.68320443229000283</c:v>
                </c:pt>
                <c:pt idx="40">
                  <c:v>0.66560514999999576</c:v>
                </c:pt>
                <c:pt idx="41">
                  <c:v>0.64758260271000445</c:v>
                </c:pt>
                <c:pt idx="42">
                  <c:v>0.62920521568000787</c:v>
                </c:pt>
                <c:pt idx="43">
                  <c:v>0.61054141416999919</c:v>
                </c:pt>
                <c:pt idx="44">
                  <c:v>0.59165962344000711</c:v>
                </c:pt>
                <c:pt idx="45">
                  <c:v>0.57262826874999639</c:v>
                </c:pt>
                <c:pt idx="46">
                  <c:v>0.55351577536000285</c:v>
                </c:pt>
                <c:pt idx="47">
                  <c:v>0.53439056853000544</c:v>
                </c:pt>
                <c:pt idx="48">
                  <c:v>0.51532107352000089</c:v>
                </c:pt>
                <c:pt idx="49">
                  <c:v>0.49637571559000726</c:v>
                </c:pt>
                <c:pt idx="50">
                  <c:v>0.47762292000000706</c:v>
                </c:pt>
                <c:pt idx="51">
                  <c:v>0.45913111201000412</c:v>
                </c:pt>
                <c:pt idx="52">
                  <c:v>0.44096871688000583</c:v>
                </c:pt>
                <c:pt idx="53">
                  <c:v>0.42320415986999471</c:v>
                </c:pt>
                <c:pt idx="54">
                  <c:v>0.40590586624000657</c:v>
                </c:pt>
                <c:pt idx="55">
                  <c:v>0.38914226125000972</c:v>
                </c:pt>
                <c:pt idx="56">
                  <c:v>0.37298177015999734</c:v>
                </c:pt>
                <c:pt idx="57">
                  <c:v>0.35749281823000167</c:v>
                </c:pt>
                <c:pt idx="58">
                  <c:v>0.34274383071999814</c:v>
                </c:pt>
                <c:pt idx="59">
                  <c:v>0.32880323289000124</c:v>
                </c:pt>
                <c:pt idx="60">
                  <c:v>0.31573945000000769</c:v>
                </c:pt>
                <c:pt idx="61">
                  <c:v>0.30362090731000357</c:v>
                </c:pt>
                <c:pt idx="62">
                  <c:v>0.29251603007999982</c:v>
                </c:pt>
                <c:pt idx="63">
                  <c:v>0.28249324357000027</c:v>
                </c:pt>
                <c:pt idx="64">
                  <c:v>0.27362097304000166</c:v>
                </c:pt>
                <c:pt idx="65">
                  <c:v>0.2659676437500007</c:v>
                </c:pt>
                <c:pt idx="66">
                  <c:v>0.25960168096000125</c:v>
                </c:pt>
                <c:pt idx="67">
                  <c:v>0.25459150992999291</c:v>
                </c:pt>
                <c:pt idx="68">
                  <c:v>0.25100555592000084</c:v>
                </c:pt>
                <c:pt idx="69">
                  <c:v>0.24891224418999336</c:v>
                </c:pt>
                <c:pt idx="70">
                  <c:v>0.24838000000000271</c:v>
                </c:pt>
                <c:pt idx="71">
                  <c:v>0.2494772486099972</c:v>
                </c:pt>
                <c:pt idx="72">
                  <c:v>0.25227241527999489</c:v>
                </c:pt>
                <c:pt idx="73">
                  <c:v>0.2568339252699996</c:v>
                </c:pt>
                <c:pt idx="74">
                  <c:v>0.26323020384000095</c:v>
                </c:pt>
                <c:pt idx="75">
                  <c:v>0.27152967624998858</c:v>
                </c:pt>
                <c:pt idx="76">
                  <c:v>0.28180076775999474</c:v>
                </c:pt>
                <c:pt idx="77">
                  <c:v>0.29411190362998774</c:v>
                </c:pt>
                <c:pt idx="78">
                  <c:v>0.30853150911999982</c:v>
                </c:pt>
                <c:pt idx="79">
                  <c:v>0.32512800948999931</c:v>
                </c:pt>
                <c:pt idx="80">
                  <c:v>0.34396982999999004</c:v>
                </c:pt>
                <c:pt idx="81">
                  <c:v>0.36512539591000426</c:v>
                </c:pt>
                <c:pt idx="82">
                  <c:v>0.38866313247999607</c:v>
                </c:pt>
                <c:pt idx="83">
                  <c:v>0.41465146496998351</c:v>
                </c:pt>
                <c:pt idx="84">
                  <c:v>0.44315881863999884</c:v>
                </c:pt>
                <c:pt idx="85">
                  <c:v>0.47425361874998195</c:v>
                </c:pt>
                <c:pt idx="86">
                  <c:v>0.50800429055998642</c:v>
                </c:pt>
                <c:pt idx="87">
                  <c:v>0.54447925932998764</c:v>
                </c:pt>
                <c:pt idx="88">
                  <c:v>0.58374695031998236</c:v>
                </c:pt>
                <c:pt idx="89">
                  <c:v>0.62587578878997441</c:v>
                </c:pt>
                <c:pt idx="90">
                  <c:v>0.67093419999998183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30F-4A8F-9349-5E2A7D4AB5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646464"/>
        <c:axId val="233646856"/>
      </c:scatterChart>
      <c:valAx>
        <c:axId val="202328200"/>
        <c:scaling>
          <c:orientation val="minMax"/>
          <c:max val="15"/>
          <c:min val="6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Duration</a:t>
                </a:r>
              </a:p>
            </c:rich>
          </c:tx>
          <c:layout>
            <c:manualLayout>
              <c:xMode val="edge"/>
              <c:yMode val="edge"/>
              <c:x val="0.37909857579278"/>
              <c:y val="0.9045871559633027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646072"/>
        <c:crosses val="autoZero"/>
        <c:crossBetween val="midCat"/>
        <c:majorUnit val="1"/>
      </c:valAx>
      <c:valAx>
        <c:axId val="233646072"/>
        <c:scaling>
          <c:orientation val="minMax"/>
          <c:max val="50"/>
          <c:min val="15"/>
        </c:scaling>
        <c:delete val="0"/>
        <c:axPos val="l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Direct Cost</a:t>
                </a:r>
              </a:p>
            </c:rich>
          </c:tx>
          <c:layout>
            <c:manualLayout>
              <c:xMode val="edge"/>
              <c:yMode val="edge"/>
              <c:x val="1.2295081967213115E-2"/>
              <c:y val="0.464220183486238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2328200"/>
        <c:crosses val="autoZero"/>
        <c:crossBetween val="midCat"/>
        <c:majorUnit val="5"/>
        <c:minorUnit val="1"/>
      </c:valAx>
      <c:valAx>
        <c:axId val="2336464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33646856"/>
        <c:crosses val="autoZero"/>
        <c:crossBetween val="midCat"/>
      </c:valAx>
      <c:valAx>
        <c:axId val="233646856"/>
        <c:scaling>
          <c:orientation val="minMax"/>
          <c:max val="1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Risk</a:t>
                </a:r>
              </a:p>
            </c:rich>
          </c:tx>
          <c:layout>
            <c:manualLayout>
              <c:xMode val="edge"/>
              <c:yMode val="edge"/>
              <c:x val="0.7858610860117895"/>
              <c:y val="0.49908256880733948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646464"/>
        <c:crosses val="max"/>
        <c:crossBetween val="midCat"/>
        <c:majorUnit val="0.1"/>
        <c:minorUnit val="0.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532829912654358"/>
          <c:y val="0.1834862385321101"/>
          <c:w val="0.1803279764209802"/>
          <c:h val="0.1143730886850152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System Risk (Model)</a:t>
            </a:r>
          </a:p>
        </c:rich>
      </c:tx>
      <c:layout>
        <c:manualLayout>
          <c:xMode val="edge"/>
          <c:yMode val="edge"/>
          <c:x val="0.31045092724065226"/>
          <c:y val="8.25688073394495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8114798181151435E-2"/>
          <c:y val="0.20550458715596331"/>
          <c:w val="0.6854511625952362"/>
          <c:h val="0.6477064220183486"/>
        </c:manualLayout>
      </c:layout>
      <c:scatterChart>
        <c:scatterStyle val="lineMarker"/>
        <c:varyColors val="0"/>
        <c:ser>
          <c:idx val="4"/>
          <c:order val="0"/>
          <c:tx>
            <c:strRef>
              <c:f>'Risk Model'!$D$7</c:f>
              <c:strCache>
                <c:ptCount val="1"/>
                <c:pt idx="0">
                  <c:v>Activity Risk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'Risk Model'!$C$8:$C$98</c:f>
              <c:numCache>
                <c:formatCode>General</c:formatCode>
                <c:ptCount val="91"/>
                <c:pt idx="0">
                  <c:v>6</c:v>
                </c:pt>
                <c:pt idx="1">
                  <c:v>6.1</c:v>
                </c:pt>
                <c:pt idx="2">
                  <c:v>6.1999999999999993</c:v>
                </c:pt>
                <c:pt idx="3">
                  <c:v>6.2999999999999989</c:v>
                </c:pt>
                <c:pt idx="4">
                  <c:v>6.3999999999999986</c:v>
                </c:pt>
                <c:pt idx="5">
                  <c:v>6.4999999999999982</c:v>
                </c:pt>
                <c:pt idx="6">
                  <c:v>6.5999999999999979</c:v>
                </c:pt>
                <c:pt idx="7">
                  <c:v>6.6999999999999975</c:v>
                </c:pt>
                <c:pt idx="8">
                  <c:v>6.7999999999999972</c:v>
                </c:pt>
                <c:pt idx="9">
                  <c:v>6.8999999999999968</c:v>
                </c:pt>
                <c:pt idx="10">
                  <c:v>6.9999999999999964</c:v>
                </c:pt>
                <c:pt idx="11">
                  <c:v>7.0999999999999961</c:v>
                </c:pt>
                <c:pt idx="12">
                  <c:v>7.1999999999999957</c:v>
                </c:pt>
                <c:pt idx="13">
                  <c:v>7.2999999999999954</c:v>
                </c:pt>
                <c:pt idx="14">
                  <c:v>7.399999999999995</c:v>
                </c:pt>
                <c:pt idx="15">
                  <c:v>7.4999999999999947</c:v>
                </c:pt>
                <c:pt idx="16">
                  <c:v>7.5999999999999943</c:v>
                </c:pt>
                <c:pt idx="17">
                  <c:v>7.699999999999994</c:v>
                </c:pt>
                <c:pt idx="18">
                  <c:v>7.7999999999999936</c:v>
                </c:pt>
                <c:pt idx="19">
                  <c:v>7.8999999999999932</c:v>
                </c:pt>
                <c:pt idx="20">
                  <c:v>7.9999999999999929</c:v>
                </c:pt>
                <c:pt idx="21">
                  <c:v>8.0999999999999925</c:v>
                </c:pt>
                <c:pt idx="22">
                  <c:v>8.1999999999999922</c:v>
                </c:pt>
                <c:pt idx="23">
                  <c:v>8.2999999999999918</c:v>
                </c:pt>
                <c:pt idx="24">
                  <c:v>8.3999999999999915</c:v>
                </c:pt>
                <c:pt idx="25">
                  <c:v>8.4999999999999911</c:v>
                </c:pt>
                <c:pt idx="26">
                  <c:v>8.5999999999999908</c:v>
                </c:pt>
                <c:pt idx="27">
                  <c:v>8.6999999999999904</c:v>
                </c:pt>
                <c:pt idx="28">
                  <c:v>8.7999999999999901</c:v>
                </c:pt>
                <c:pt idx="29">
                  <c:v>8.8999999999999897</c:v>
                </c:pt>
                <c:pt idx="30">
                  <c:v>8.9999999999999893</c:v>
                </c:pt>
                <c:pt idx="31">
                  <c:v>9.099999999999989</c:v>
                </c:pt>
                <c:pt idx="32">
                  <c:v>9.1999999999999886</c:v>
                </c:pt>
                <c:pt idx="33">
                  <c:v>9.2999999999999883</c:v>
                </c:pt>
                <c:pt idx="34">
                  <c:v>9.3999999999999879</c:v>
                </c:pt>
                <c:pt idx="35">
                  <c:v>9.4999999999999876</c:v>
                </c:pt>
                <c:pt idx="36">
                  <c:v>9.5999999999999872</c:v>
                </c:pt>
                <c:pt idx="37">
                  <c:v>9.6999999999999869</c:v>
                </c:pt>
                <c:pt idx="38">
                  <c:v>9.7999999999999865</c:v>
                </c:pt>
                <c:pt idx="39">
                  <c:v>9.8999999999999861</c:v>
                </c:pt>
                <c:pt idx="40">
                  <c:v>9.9999999999999858</c:v>
                </c:pt>
                <c:pt idx="41">
                  <c:v>10.099999999999985</c:v>
                </c:pt>
                <c:pt idx="42">
                  <c:v>10.199999999999985</c:v>
                </c:pt>
                <c:pt idx="43">
                  <c:v>10.299999999999985</c:v>
                </c:pt>
                <c:pt idx="44">
                  <c:v>10.399999999999984</c:v>
                </c:pt>
                <c:pt idx="45">
                  <c:v>10.499999999999984</c:v>
                </c:pt>
                <c:pt idx="46">
                  <c:v>10.599999999999984</c:v>
                </c:pt>
                <c:pt idx="47">
                  <c:v>10.699999999999983</c:v>
                </c:pt>
                <c:pt idx="48">
                  <c:v>10.799999999999983</c:v>
                </c:pt>
                <c:pt idx="49">
                  <c:v>10.899999999999983</c:v>
                </c:pt>
                <c:pt idx="50">
                  <c:v>10.999999999999982</c:v>
                </c:pt>
                <c:pt idx="51">
                  <c:v>11.099999999999982</c:v>
                </c:pt>
                <c:pt idx="52">
                  <c:v>11.199999999999982</c:v>
                </c:pt>
                <c:pt idx="53">
                  <c:v>11.299999999999981</c:v>
                </c:pt>
                <c:pt idx="54">
                  <c:v>11.399999999999981</c:v>
                </c:pt>
                <c:pt idx="55">
                  <c:v>11.49999999999998</c:v>
                </c:pt>
                <c:pt idx="56">
                  <c:v>11.59999999999998</c:v>
                </c:pt>
                <c:pt idx="57">
                  <c:v>11.69999999999998</c:v>
                </c:pt>
                <c:pt idx="58">
                  <c:v>11.799999999999979</c:v>
                </c:pt>
                <c:pt idx="59">
                  <c:v>11.899999999999979</c:v>
                </c:pt>
                <c:pt idx="60">
                  <c:v>11.999999999999979</c:v>
                </c:pt>
                <c:pt idx="61">
                  <c:v>12.099999999999978</c:v>
                </c:pt>
                <c:pt idx="62">
                  <c:v>12.199999999999978</c:v>
                </c:pt>
                <c:pt idx="63">
                  <c:v>12.299999999999978</c:v>
                </c:pt>
                <c:pt idx="64">
                  <c:v>12.399999999999977</c:v>
                </c:pt>
                <c:pt idx="65">
                  <c:v>12.499999999999977</c:v>
                </c:pt>
                <c:pt idx="66">
                  <c:v>12.599999999999977</c:v>
                </c:pt>
                <c:pt idx="67">
                  <c:v>12.699999999999976</c:v>
                </c:pt>
                <c:pt idx="68">
                  <c:v>12.799999999999976</c:v>
                </c:pt>
                <c:pt idx="69">
                  <c:v>12.899999999999975</c:v>
                </c:pt>
                <c:pt idx="70">
                  <c:v>12.999999999999975</c:v>
                </c:pt>
                <c:pt idx="71">
                  <c:v>13.099999999999975</c:v>
                </c:pt>
                <c:pt idx="72">
                  <c:v>13.199999999999974</c:v>
                </c:pt>
                <c:pt idx="73">
                  <c:v>13.299999999999974</c:v>
                </c:pt>
                <c:pt idx="74">
                  <c:v>13.399999999999974</c:v>
                </c:pt>
                <c:pt idx="75">
                  <c:v>13.499999999999973</c:v>
                </c:pt>
                <c:pt idx="76">
                  <c:v>13.599999999999973</c:v>
                </c:pt>
                <c:pt idx="77">
                  <c:v>13.699999999999973</c:v>
                </c:pt>
                <c:pt idx="78">
                  <c:v>13.799999999999972</c:v>
                </c:pt>
                <c:pt idx="79">
                  <c:v>13.899999999999972</c:v>
                </c:pt>
                <c:pt idx="80">
                  <c:v>13.999999999999972</c:v>
                </c:pt>
                <c:pt idx="81">
                  <c:v>14.099999999999971</c:v>
                </c:pt>
                <c:pt idx="82">
                  <c:v>14.199999999999971</c:v>
                </c:pt>
                <c:pt idx="83">
                  <c:v>14.299999999999971</c:v>
                </c:pt>
                <c:pt idx="84">
                  <c:v>14.39999999999997</c:v>
                </c:pt>
                <c:pt idx="85">
                  <c:v>14.49999999999997</c:v>
                </c:pt>
                <c:pt idx="86">
                  <c:v>14.599999999999969</c:v>
                </c:pt>
                <c:pt idx="87">
                  <c:v>14.699999999999969</c:v>
                </c:pt>
                <c:pt idx="88">
                  <c:v>14.799999999999969</c:v>
                </c:pt>
                <c:pt idx="89">
                  <c:v>14.899999999999968</c:v>
                </c:pt>
                <c:pt idx="90">
                  <c:v>14.999999999999968</c:v>
                </c:pt>
              </c:numCache>
            </c:numRef>
          </c:xVal>
          <c:yVal>
            <c:numRef>
              <c:f>'Risk Model'!$D$8:$D$98</c:f>
              <c:numCache>
                <c:formatCode>0.00</c:formatCode>
                <c:ptCount val="91"/>
                <c:pt idx="0">
                  <c:v>0.31001647000000077</c:v>
                </c:pt>
                <c:pt idx="1">
                  <c:v>0.36229622551000062</c:v>
                </c:pt>
                <c:pt idx="2">
                  <c:v>0.41148413087999991</c:v>
                </c:pt>
                <c:pt idx="3">
                  <c:v>0.4576486113699989</c:v>
                </c:pt>
                <c:pt idx="4">
                  <c:v>0.50085809224000322</c:v>
                </c:pt>
                <c:pt idx="5">
                  <c:v>0.54118099874999892</c:v>
                </c:pt>
                <c:pt idx="6">
                  <c:v>0.57868575615999696</c:v>
                </c:pt>
                <c:pt idx="7">
                  <c:v>0.6134407897299976</c:v>
                </c:pt>
                <c:pt idx="8">
                  <c:v>0.64551452472000115</c:v>
                </c:pt>
                <c:pt idx="9">
                  <c:v>0.67497538639000076</c:v>
                </c:pt>
                <c:pt idx="10">
                  <c:v>0.70189180000000029</c:v>
                </c:pt>
                <c:pt idx="11">
                  <c:v>0.72633219080999822</c:v>
                </c:pt>
                <c:pt idx="12">
                  <c:v>0.74836498408000196</c:v>
                </c:pt>
                <c:pt idx="13">
                  <c:v>0.76805860506999935</c:v>
                </c:pt>
                <c:pt idx="14">
                  <c:v>0.78548147903999954</c:v>
                </c:pt>
                <c:pt idx="15">
                  <c:v>0.8007020312499975</c:v>
                </c:pt>
                <c:pt idx="16">
                  <c:v>0.81378868696000062</c:v>
                </c:pt>
                <c:pt idx="17">
                  <c:v>0.82480987142999673</c:v>
                </c:pt>
                <c:pt idx="18">
                  <c:v>0.83383400992000212</c:v>
                </c:pt>
                <c:pt idx="19">
                  <c:v>0.84092952768999929</c:v>
                </c:pt>
                <c:pt idx="20">
                  <c:v>0.84616485000000274</c:v>
                </c:pt>
                <c:pt idx="21">
                  <c:v>0.849608402109995</c:v>
                </c:pt>
                <c:pt idx="22">
                  <c:v>0.8513286092800012</c:v>
                </c:pt>
                <c:pt idx="23">
                  <c:v>0.85139389677000032</c:v>
                </c:pt>
                <c:pt idx="24">
                  <c:v>0.84987268983999975</c:v>
                </c:pt>
                <c:pt idx="25">
                  <c:v>0.84683341375000332</c:v>
                </c:pt>
                <c:pt idx="26">
                  <c:v>0.8423444937600042</c:v>
                </c:pt>
                <c:pt idx="27">
                  <c:v>0.83647435512999913</c:v>
                </c:pt>
                <c:pt idx="28">
                  <c:v>0.82929142312000259</c:v>
                </c:pt>
                <c:pt idx="29">
                  <c:v>0.82086412298999711</c:v>
                </c:pt>
                <c:pt idx="30">
                  <c:v>0.81126088000000074</c:v>
                </c:pt>
                <c:pt idx="31">
                  <c:v>0.80055011941000309</c:v>
                </c:pt>
                <c:pt idx="32">
                  <c:v>0.7888002664800009</c:v>
                </c:pt>
                <c:pt idx="33">
                  <c:v>0.77607974647000155</c:v>
                </c:pt>
                <c:pt idx="34">
                  <c:v>0.76245698464000178</c:v>
                </c:pt>
                <c:pt idx="35">
                  <c:v>0.74800040624999831</c:v>
                </c:pt>
                <c:pt idx="36">
                  <c:v>0.73277843656000208</c:v>
                </c:pt>
                <c:pt idx="37">
                  <c:v>0.71685950082999561</c:v>
                </c:pt>
                <c:pt idx="38">
                  <c:v>0.7003120243200005</c:v>
                </c:pt>
                <c:pt idx="39">
                  <c:v>0.68320443229000283</c:v>
                </c:pt>
                <c:pt idx="40">
                  <c:v>0.66560514999999576</c:v>
                </c:pt>
                <c:pt idx="41">
                  <c:v>0.64758260271000445</c:v>
                </c:pt>
                <c:pt idx="42">
                  <c:v>0.62920521568000787</c:v>
                </c:pt>
                <c:pt idx="43">
                  <c:v>0.61054141416999919</c:v>
                </c:pt>
                <c:pt idx="44">
                  <c:v>0.59165962344000711</c:v>
                </c:pt>
                <c:pt idx="45">
                  <c:v>0.57262826874999639</c:v>
                </c:pt>
                <c:pt idx="46">
                  <c:v>0.55351577536000285</c:v>
                </c:pt>
                <c:pt idx="47">
                  <c:v>0.53439056853000544</c:v>
                </c:pt>
                <c:pt idx="48">
                  <c:v>0.51532107352000089</c:v>
                </c:pt>
                <c:pt idx="49">
                  <c:v>0.49637571559000726</c:v>
                </c:pt>
                <c:pt idx="50">
                  <c:v>0.47762292000000706</c:v>
                </c:pt>
                <c:pt idx="51">
                  <c:v>0.45913111201000412</c:v>
                </c:pt>
                <c:pt idx="52">
                  <c:v>0.44096871688000583</c:v>
                </c:pt>
                <c:pt idx="53">
                  <c:v>0.42320415986999471</c:v>
                </c:pt>
                <c:pt idx="54">
                  <c:v>0.40590586624000657</c:v>
                </c:pt>
                <c:pt idx="55">
                  <c:v>0.38914226125000972</c:v>
                </c:pt>
                <c:pt idx="56">
                  <c:v>0.37298177015999734</c:v>
                </c:pt>
                <c:pt idx="57">
                  <c:v>0.35749281823000167</c:v>
                </c:pt>
                <c:pt idx="58">
                  <c:v>0.34274383071999814</c:v>
                </c:pt>
                <c:pt idx="59">
                  <c:v>0.32880323289000124</c:v>
                </c:pt>
                <c:pt idx="60">
                  <c:v>0.31573945000000769</c:v>
                </c:pt>
                <c:pt idx="61">
                  <c:v>0.30362090731000357</c:v>
                </c:pt>
                <c:pt idx="62">
                  <c:v>0.29251603007999982</c:v>
                </c:pt>
                <c:pt idx="63">
                  <c:v>0.28249324357000027</c:v>
                </c:pt>
                <c:pt idx="64">
                  <c:v>0.27362097304000166</c:v>
                </c:pt>
                <c:pt idx="65">
                  <c:v>0.2659676437500007</c:v>
                </c:pt>
                <c:pt idx="66">
                  <c:v>0.25960168096000125</c:v>
                </c:pt>
                <c:pt idx="67">
                  <c:v>0.25459150992999291</c:v>
                </c:pt>
                <c:pt idx="68">
                  <c:v>0.25100555592000084</c:v>
                </c:pt>
                <c:pt idx="69">
                  <c:v>0.24891224418999336</c:v>
                </c:pt>
                <c:pt idx="70">
                  <c:v>0.24838000000000271</c:v>
                </c:pt>
                <c:pt idx="71">
                  <c:v>0.2494772486099972</c:v>
                </c:pt>
                <c:pt idx="72">
                  <c:v>0.25227241527999489</c:v>
                </c:pt>
                <c:pt idx="73">
                  <c:v>0.2568339252699996</c:v>
                </c:pt>
                <c:pt idx="74">
                  <c:v>0.26323020384000095</c:v>
                </c:pt>
                <c:pt idx="75">
                  <c:v>0.27152967624998858</c:v>
                </c:pt>
                <c:pt idx="76">
                  <c:v>0.28180076775999474</c:v>
                </c:pt>
                <c:pt idx="77">
                  <c:v>0.29411190362998774</c:v>
                </c:pt>
                <c:pt idx="78">
                  <c:v>0.30853150911999982</c:v>
                </c:pt>
                <c:pt idx="79">
                  <c:v>0.32512800948999931</c:v>
                </c:pt>
                <c:pt idx="80">
                  <c:v>0.34396982999999004</c:v>
                </c:pt>
                <c:pt idx="81">
                  <c:v>0.36512539591000426</c:v>
                </c:pt>
                <c:pt idx="82">
                  <c:v>0.38866313247999607</c:v>
                </c:pt>
                <c:pt idx="83">
                  <c:v>0.41465146496998351</c:v>
                </c:pt>
                <c:pt idx="84">
                  <c:v>0.44315881863999884</c:v>
                </c:pt>
                <c:pt idx="85">
                  <c:v>0.47425361874998195</c:v>
                </c:pt>
                <c:pt idx="86">
                  <c:v>0.50800429055998642</c:v>
                </c:pt>
                <c:pt idx="87">
                  <c:v>0.54447925932998764</c:v>
                </c:pt>
                <c:pt idx="88">
                  <c:v>0.58374695031998236</c:v>
                </c:pt>
                <c:pt idx="89">
                  <c:v>0.62587578878997441</c:v>
                </c:pt>
                <c:pt idx="90">
                  <c:v>0.67093419999998183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43-43D5-B3B0-9C47409B57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647640"/>
        <c:axId val="233648032"/>
      </c:scatterChart>
      <c:valAx>
        <c:axId val="233647640"/>
        <c:scaling>
          <c:orientation val="minMax"/>
          <c:max val="15"/>
          <c:min val="6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Duration</a:t>
                </a:r>
              </a:p>
            </c:rich>
          </c:tx>
          <c:layout>
            <c:manualLayout>
              <c:xMode val="edge"/>
              <c:yMode val="edge"/>
              <c:x val="0.39446742825179637"/>
              <c:y val="0.9045871559633027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648032"/>
        <c:crosses val="autoZero"/>
        <c:crossBetween val="midCat"/>
        <c:majorUnit val="1"/>
      </c:valAx>
      <c:valAx>
        <c:axId val="233648032"/>
        <c:scaling>
          <c:orientation val="minMax"/>
          <c:max val="1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Risk </a:t>
                </a:r>
              </a:p>
            </c:rich>
          </c:tx>
          <c:layout>
            <c:manualLayout>
              <c:xMode val="edge"/>
              <c:yMode val="edge"/>
              <c:x val="1.2295081967213115E-2"/>
              <c:y val="0.49908256880733948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647640"/>
        <c:crosses val="autoZero"/>
        <c:crossBetween val="midCat"/>
        <c:majorUnit val="0.1"/>
        <c:minorUnit val="0.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147584011015017"/>
          <c:y val="0.22018348623853212"/>
          <c:w val="0.1803279764209802"/>
          <c:h val="4.587155963302752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System Risk and Direct Cost (Model)</a:t>
            </a:r>
          </a:p>
        </c:rich>
      </c:tx>
      <c:layout>
        <c:manualLayout>
          <c:xMode val="edge"/>
          <c:yMode val="edge"/>
          <c:x val="0.23463125510950475"/>
          <c:y val="8.25688073394495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4016435475051374E-2"/>
          <c:y val="0.20550458715596331"/>
          <c:w val="0.66291016771168576"/>
          <c:h val="0.6477064220183486"/>
        </c:manualLayout>
      </c:layout>
      <c:scatterChart>
        <c:scatterStyle val="lineMarker"/>
        <c:varyColors val="0"/>
        <c:ser>
          <c:idx val="1"/>
          <c:order val="0"/>
          <c:tx>
            <c:strRef>
              <c:f>'All Points'!$D$7</c:f>
              <c:strCache>
                <c:ptCount val="1"/>
                <c:pt idx="0">
                  <c:v>Direct Cost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'All Points'!$C$8:$C$98</c:f>
              <c:numCache>
                <c:formatCode>General</c:formatCode>
                <c:ptCount val="91"/>
                <c:pt idx="0">
                  <c:v>6</c:v>
                </c:pt>
                <c:pt idx="1">
                  <c:v>6.1</c:v>
                </c:pt>
                <c:pt idx="2">
                  <c:v>6.1999999999999993</c:v>
                </c:pt>
                <c:pt idx="3">
                  <c:v>6.2999999999999989</c:v>
                </c:pt>
                <c:pt idx="4">
                  <c:v>6.3999999999999986</c:v>
                </c:pt>
                <c:pt idx="5">
                  <c:v>6.4999999999999982</c:v>
                </c:pt>
                <c:pt idx="6">
                  <c:v>6.5999999999999979</c:v>
                </c:pt>
                <c:pt idx="7">
                  <c:v>6.6999999999999975</c:v>
                </c:pt>
                <c:pt idx="8">
                  <c:v>6.7999999999999972</c:v>
                </c:pt>
                <c:pt idx="9">
                  <c:v>6.8999999999999968</c:v>
                </c:pt>
                <c:pt idx="10">
                  <c:v>6.9999999999999964</c:v>
                </c:pt>
                <c:pt idx="11">
                  <c:v>7.0999999999999961</c:v>
                </c:pt>
                <c:pt idx="12">
                  <c:v>7.1999999999999957</c:v>
                </c:pt>
                <c:pt idx="13">
                  <c:v>7.2999999999999954</c:v>
                </c:pt>
                <c:pt idx="14">
                  <c:v>7.399999999999995</c:v>
                </c:pt>
                <c:pt idx="15">
                  <c:v>7.4999999999999947</c:v>
                </c:pt>
                <c:pt idx="16">
                  <c:v>7.5999999999999943</c:v>
                </c:pt>
                <c:pt idx="17">
                  <c:v>7.699999999999994</c:v>
                </c:pt>
                <c:pt idx="18">
                  <c:v>7.7999999999999936</c:v>
                </c:pt>
                <c:pt idx="19">
                  <c:v>7.8999999999999932</c:v>
                </c:pt>
                <c:pt idx="20">
                  <c:v>7.9999999999999929</c:v>
                </c:pt>
                <c:pt idx="21">
                  <c:v>8.0999999999999925</c:v>
                </c:pt>
                <c:pt idx="22">
                  <c:v>8.1999999999999922</c:v>
                </c:pt>
                <c:pt idx="23">
                  <c:v>8.2999999999999918</c:v>
                </c:pt>
                <c:pt idx="24">
                  <c:v>8.3999999999999915</c:v>
                </c:pt>
                <c:pt idx="25">
                  <c:v>8.4999999999999911</c:v>
                </c:pt>
                <c:pt idx="26">
                  <c:v>8.5999999999999908</c:v>
                </c:pt>
                <c:pt idx="27">
                  <c:v>8.6999999999999904</c:v>
                </c:pt>
                <c:pt idx="28">
                  <c:v>8.7999999999999901</c:v>
                </c:pt>
                <c:pt idx="29">
                  <c:v>8.8999999999999897</c:v>
                </c:pt>
                <c:pt idx="30">
                  <c:v>8.9999999999999893</c:v>
                </c:pt>
                <c:pt idx="31">
                  <c:v>9.099999999999989</c:v>
                </c:pt>
                <c:pt idx="32">
                  <c:v>9.1999999999999886</c:v>
                </c:pt>
                <c:pt idx="33">
                  <c:v>9.2999999999999883</c:v>
                </c:pt>
                <c:pt idx="34">
                  <c:v>9.3999999999999879</c:v>
                </c:pt>
                <c:pt idx="35">
                  <c:v>9.4999999999999876</c:v>
                </c:pt>
                <c:pt idx="36">
                  <c:v>9.5999999999999872</c:v>
                </c:pt>
                <c:pt idx="37">
                  <c:v>9.6999999999999869</c:v>
                </c:pt>
                <c:pt idx="38">
                  <c:v>9.7999999999999865</c:v>
                </c:pt>
                <c:pt idx="39">
                  <c:v>9.8999999999999861</c:v>
                </c:pt>
                <c:pt idx="40">
                  <c:v>9.9999999999999858</c:v>
                </c:pt>
                <c:pt idx="41">
                  <c:v>10.099999999999985</c:v>
                </c:pt>
                <c:pt idx="42">
                  <c:v>10.199999999999985</c:v>
                </c:pt>
                <c:pt idx="43">
                  <c:v>10.299999999999985</c:v>
                </c:pt>
                <c:pt idx="44">
                  <c:v>10.399999999999984</c:v>
                </c:pt>
                <c:pt idx="45">
                  <c:v>10.499999999999984</c:v>
                </c:pt>
                <c:pt idx="46">
                  <c:v>10.599999999999984</c:v>
                </c:pt>
                <c:pt idx="47">
                  <c:v>10.699999999999983</c:v>
                </c:pt>
                <c:pt idx="48">
                  <c:v>10.799999999999983</c:v>
                </c:pt>
                <c:pt idx="49">
                  <c:v>10.899999999999983</c:v>
                </c:pt>
                <c:pt idx="50">
                  <c:v>10.999999999999982</c:v>
                </c:pt>
                <c:pt idx="51">
                  <c:v>11.099999999999982</c:v>
                </c:pt>
                <c:pt idx="52">
                  <c:v>11.199999999999982</c:v>
                </c:pt>
                <c:pt idx="53">
                  <c:v>11.299999999999981</c:v>
                </c:pt>
                <c:pt idx="54">
                  <c:v>11.399999999999981</c:v>
                </c:pt>
                <c:pt idx="55">
                  <c:v>11.49999999999998</c:v>
                </c:pt>
                <c:pt idx="56">
                  <c:v>11.59999999999998</c:v>
                </c:pt>
                <c:pt idx="57">
                  <c:v>11.69999999999998</c:v>
                </c:pt>
                <c:pt idx="58">
                  <c:v>11.799999999999979</c:v>
                </c:pt>
                <c:pt idx="59">
                  <c:v>11.899999999999979</c:v>
                </c:pt>
                <c:pt idx="60">
                  <c:v>11.999999999999979</c:v>
                </c:pt>
                <c:pt idx="61">
                  <c:v>12.099999999999978</c:v>
                </c:pt>
                <c:pt idx="62">
                  <c:v>12.199999999999978</c:v>
                </c:pt>
                <c:pt idx="63">
                  <c:v>12.299999999999978</c:v>
                </c:pt>
                <c:pt idx="64">
                  <c:v>12.399999999999977</c:v>
                </c:pt>
                <c:pt idx="65">
                  <c:v>12.499999999999977</c:v>
                </c:pt>
                <c:pt idx="66">
                  <c:v>12.599999999999977</c:v>
                </c:pt>
                <c:pt idx="67">
                  <c:v>12.699999999999976</c:v>
                </c:pt>
                <c:pt idx="68">
                  <c:v>12.799999999999976</c:v>
                </c:pt>
                <c:pt idx="69">
                  <c:v>12.899999999999975</c:v>
                </c:pt>
                <c:pt idx="70">
                  <c:v>12.999999999999975</c:v>
                </c:pt>
                <c:pt idx="71">
                  <c:v>13.099999999999975</c:v>
                </c:pt>
                <c:pt idx="72">
                  <c:v>13.199999999999974</c:v>
                </c:pt>
                <c:pt idx="73">
                  <c:v>13.299999999999974</c:v>
                </c:pt>
                <c:pt idx="74">
                  <c:v>13.399999999999974</c:v>
                </c:pt>
                <c:pt idx="75">
                  <c:v>13.499999999999973</c:v>
                </c:pt>
                <c:pt idx="76">
                  <c:v>13.599999999999973</c:v>
                </c:pt>
                <c:pt idx="77">
                  <c:v>13.699999999999973</c:v>
                </c:pt>
                <c:pt idx="78">
                  <c:v>13.799999999999972</c:v>
                </c:pt>
                <c:pt idx="79">
                  <c:v>13.899999999999972</c:v>
                </c:pt>
                <c:pt idx="80">
                  <c:v>13.999999999999972</c:v>
                </c:pt>
                <c:pt idx="81">
                  <c:v>14.099999999999971</c:v>
                </c:pt>
                <c:pt idx="82">
                  <c:v>14.199999999999971</c:v>
                </c:pt>
                <c:pt idx="83">
                  <c:v>14.299999999999971</c:v>
                </c:pt>
                <c:pt idx="84">
                  <c:v>14.39999999999997</c:v>
                </c:pt>
                <c:pt idx="85">
                  <c:v>14.49999999999997</c:v>
                </c:pt>
                <c:pt idx="86">
                  <c:v>14.599999999999969</c:v>
                </c:pt>
                <c:pt idx="87">
                  <c:v>14.699999999999969</c:v>
                </c:pt>
                <c:pt idx="88">
                  <c:v>14.799999999999969</c:v>
                </c:pt>
                <c:pt idx="89">
                  <c:v>14.899999999999968</c:v>
                </c:pt>
                <c:pt idx="90">
                  <c:v>14.999999999999968</c:v>
                </c:pt>
              </c:numCache>
            </c:numRef>
          </c:xVal>
          <c:yVal>
            <c:numRef>
              <c:f>'All Points'!$D$8:$D$98</c:f>
              <c:numCache>
                <c:formatCode>0.0</c:formatCode>
                <c:ptCount val="91"/>
                <c:pt idx="0">
                  <c:v>44.294456089999983</c:v>
                </c:pt>
                <c:pt idx="1">
                  <c:v>43.360280239700003</c:v>
                </c:pt>
                <c:pt idx="2">
                  <c:v>42.445898596799978</c:v>
                </c:pt>
                <c:pt idx="3">
                  <c:v>41.551311161299992</c:v>
                </c:pt>
                <c:pt idx="4">
                  <c:v>40.676517933199989</c:v>
                </c:pt>
                <c:pt idx="5">
                  <c:v>39.821518912500011</c:v>
                </c:pt>
                <c:pt idx="6">
                  <c:v>38.986314099199987</c:v>
                </c:pt>
                <c:pt idx="7">
                  <c:v>38.170903493299988</c:v>
                </c:pt>
                <c:pt idx="8">
                  <c:v>37.375287094800001</c:v>
                </c:pt>
                <c:pt idx="9">
                  <c:v>36.59946490370001</c:v>
                </c:pt>
                <c:pt idx="10">
                  <c:v>35.843436920000016</c:v>
                </c:pt>
                <c:pt idx="11">
                  <c:v>35.107203143700005</c:v>
                </c:pt>
                <c:pt idx="12">
                  <c:v>34.390763574800005</c:v>
                </c:pt>
                <c:pt idx="13">
                  <c:v>33.694118213300015</c:v>
                </c:pt>
                <c:pt idx="14">
                  <c:v>33.017267059200023</c:v>
                </c:pt>
                <c:pt idx="15">
                  <c:v>32.360210112499999</c:v>
                </c:pt>
                <c:pt idx="16">
                  <c:v>31.722947373200014</c:v>
                </c:pt>
                <c:pt idx="17">
                  <c:v>31.105478841300027</c:v>
                </c:pt>
                <c:pt idx="18">
                  <c:v>30.507804516800022</c:v>
                </c:pt>
                <c:pt idx="19">
                  <c:v>29.929924399700042</c:v>
                </c:pt>
                <c:pt idx="20">
                  <c:v>29.371838490000016</c:v>
                </c:pt>
                <c:pt idx="21">
                  <c:v>28.833546787700016</c:v>
                </c:pt>
                <c:pt idx="22">
                  <c:v>28.315049292800026</c:v>
                </c:pt>
                <c:pt idx="23">
                  <c:v>27.816346005300034</c:v>
                </c:pt>
                <c:pt idx="24">
                  <c:v>27.337436925200009</c:v>
                </c:pt>
                <c:pt idx="25">
                  <c:v>26.87832205250001</c:v>
                </c:pt>
                <c:pt idx="26">
                  <c:v>26.439001387200022</c:v>
                </c:pt>
                <c:pt idx="27">
                  <c:v>26.019474929300031</c:v>
                </c:pt>
                <c:pt idx="28">
                  <c:v>25.619742678800037</c:v>
                </c:pt>
                <c:pt idx="29">
                  <c:v>25.239804635699997</c:v>
                </c:pt>
                <c:pt idx="30">
                  <c:v>24.879660800000011</c:v>
                </c:pt>
                <c:pt idx="31">
                  <c:v>24.539311171700021</c:v>
                </c:pt>
                <c:pt idx="32">
                  <c:v>24.218755750800014</c:v>
                </c:pt>
                <c:pt idx="33">
                  <c:v>23.91799453729999</c:v>
                </c:pt>
                <c:pt idx="34">
                  <c:v>23.637027531200005</c:v>
                </c:pt>
                <c:pt idx="35">
                  <c:v>23.375854732500017</c:v>
                </c:pt>
                <c:pt idx="36">
                  <c:v>23.134476141200011</c:v>
                </c:pt>
                <c:pt idx="37">
                  <c:v>22.912891757300017</c:v>
                </c:pt>
                <c:pt idx="38">
                  <c:v>22.711101580799991</c:v>
                </c:pt>
                <c:pt idx="39">
                  <c:v>22.529105611700004</c:v>
                </c:pt>
                <c:pt idx="40">
                  <c:v>22.36690385</c:v>
                </c:pt>
                <c:pt idx="41">
                  <c:v>22.224496295700007</c:v>
                </c:pt>
                <c:pt idx="42">
                  <c:v>22.101882948799982</c:v>
                </c:pt>
                <c:pt idx="43">
                  <c:v>21.999063809299997</c:v>
                </c:pt>
                <c:pt idx="44">
                  <c:v>21.916038877199981</c:v>
                </c:pt>
                <c:pt idx="45">
                  <c:v>21.852808152499989</c:v>
                </c:pt>
                <c:pt idx="46">
                  <c:v>21.809371635199994</c:v>
                </c:pt>
                <c:pt idx="47">
                  <c:v>21.785729325299982</c:v>
                </c:pt>
                <c:pt idx="48">
                  <c:v>21.781881222799967</c:v>
                </c:pt>
                <c:pt idx="49">
                  <c:v>21.797827327699977</c:v>
                </c:pt>
                <c:pt idx="50">
                  <c:v>21.833567639999984</c:v>
                </c:pt>
                <c:pt idx="51">
                  <c:v>21.889102159699959</c:v>
                </c:pt>
                <c:pt idx="52">
                  <c:v>21.964430886799946</c:v>
                </c:pt>
                <c:pt idx="53">
                  <c:v>22.059553821299957</c:v>
                </c:pt>
                <c:pt idx="54">
                  <c:v>22.174470963199951</c:v>
                </c:pt>
                <c:pt idx="55">
                  <c:v>22.309182312499956</c:v>
                </c:pt>
                <c:pt idx="56">
                  <c:v>22.46368786919993</c:v>
                </c:pt>
                <c:pt idx="57">
                  <c:v>22.637987633299929</c:v>
                </c:pt>
                <c:pt idx="58">
                  <c:v>22.832081604799924</c:v>
                </c:pt>
                <c:pt idx="59">
                  <c:v>23.045969783699945</c:v>
                </c:pt>
                <c:pt idx="60">
                  <c:v>23.279652169999906</c:v>
                </c:pt>
                <c:pt idx="61">
                  <c:v>23.533128763699921</c:v>
                </c:pt>
                <c:pt idx="62">
                  <c:v>23.806399564799932</c:v>
                </c:pt>
                <c:pt idx="63">
                  <c:v>24.099464573299912</c:v>
                </c:pt>
                <c:pt idx="64">
                  <c:v>24.412323789199888</c:v>
                </c:pt>
                <c:pt idx="65">
                  <c:v>24.744977212499919</c:v>
                </c:pt>
                <c:pt idx="66">
                  <c:v>25.097424843199889</c:v>
                </c:pt>
                <c:pt idx="67">
                  <c:v>25.469666681299856</c:v>
                </c:pt>
                <c:pt idx="68">
                  <c:v>25.861702726799876</c:v>
                </c:pt>
                <c:pt idx="69">
                  <c:v>26.273532979699866</c:v>
                </c:pt>
                <c:pt idx="70">
                  <c:v>26.70515743999988</c:v>
                </c:pt>
                <c:pt idx="71">
                  <c:v>27.156576107699863</c:v>
                </c:pt>
                <c:pt idx="72">
                  <c:v>27.627788982799814</c:v>
                </c:pt>
                <c:pt idx="73">
                  <c:v>28.118796065299847</c:v>
                </c:pt>
                <c:pt idx="74">
                  <c:v>28.62959735519982</c:v>
                </c:pt>
                <c:pt idx="75">
                  <c:v>29.160192852499875</c:v>
                </c:pt>
                <c:pt idx="76">
                  <c:v>29.710582557199814</c:v>
                </c:pt>
                <c:pt idx="77">
                  <c:v>30.280766469299806</c:v>
                </c:pt>
                <c:pt idx="78">
                  <c:v>30.870744588799823</c:v>
                </c:pt>
                <c:pt idx="79">
                  <c:v>31.480516915699809</c:v>
                </c:pt>
                <c:pt idx="80">
                  <c:v>32.11008344999982</c:v>
                </c:pt>
                <c:pt idx="81">
                  <c:v>32.759444191699799</c:v>
                </c:pt>
                <c:pt idx="82">
                  <c:v>33.428599140799776</c:v>
                </c:pt>
                <c:pt idx="83">
                  <c:v>34.117548297299805</c:v>
                </c:pt>
                <c:pt idx="84">
                  <c:v>34.826291661199747</c:v>
                </c:pt>
                <c:pt idx="85">
                  <c:v>35.554829232499713</c:v>
                </c:pt>
                <c:pt idx="86">
                  <c:v>36.303161011199762</c:v>
                </c:pt>
                <c:pt idx="87">
                  <c:v>37.071286997299723</c:v>
                </c:pt>
                <c:pt idx="88">
                  <c:v>37.859207190799737</c:v>
                </c:pt>
                <c:pt idx="89">
                  <c:v>38.666921591699719</c:v>
                </c:pt>
                <c:pt idx="90">
                  <c:v>39.494430199999698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53-4B77-97F1-6826D92D27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648816"/>
        <c:axId val="233649208"/>
      </c:scatterChart>
      <c:scatterChart>
        <c:scatterStyle val="lineMarker"/>
        <c:varyColors val="0"/>
        <c:ser>
          <c:idx val="4"/>
          <c:order val="1"/>
          <c:tx>
            <c:strRef>
              <c:f>'All Points'!$E$7</c:f>
              <c:strCache>
                <c:ptCount val="1"/>
                <c:pt idx="0">
                  <c:v>Activity Risk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'All Points'!$C$8:$C$98</c:f>
              <c:numCache>
                <c:formatCode>General</c:formatCode>
                <c:ptCount val="91"/>
                <c:pt idx="0">
                  <c:v>6</c:v>
                </c:pt>
                <c:pt idx="1">
                  <c:v>6.1</c:v>
                </c:pt>
                <c:pt idx="2">
                  <c:v>6.1999999999999993</c:v>
                </c:pt>
                <c:pt idx="3">
                  <c:v>6.2999999999999989</c:v>
                </c:pt>
                <c:pt idx="4">
                  <c:v>6.3999999999999986</c:v>
                </c:pt>
                <c:pt idx="5">
                  <c:v>6.4999999999999982</c:v>
                </c:pt>
                <c:pt idx="6">
                  <c:v>6.5999999999999979</c:v>
                </c:pt>
                <c:pt idx="7">
                  <c:v>6.6999999999999975</c:v>
                </c:pt>
                <c:pt idx="8">
                  <c:v>6.7999999999999972</c:v>
                </c:pt>
                <c:pt idx="9">
                  <c:v>6.8999999999999968</c:v>
                </c:pt>
                <c:pt idx="10">
                  <c:v>6.9999999999999964</c:v>
                </c:pt>
                <c:pt idx="11">
                  <c:v>7.0999999999999961</c:v>
                </c:pt>
                <c:pt idx="12">
                  <c:v>7.1999999999999957</c:v>
                </c:pt>
                <c:pt idx="13">
                  <c:v>7.2999999999999954</c:v>
                </c:pt>
                <c:pt idx="14">
                  <c:v>7.399999999999995</c:v>
                </c:pt>
                <c:pt idx="15">
                  <c:v>7.4999999999999947</c:v>
                </c:pt>
                <c:pt idx="16">
                  <c:v>7.5999999999999943</c:v>
                </c:pt>
                <c:pt idx="17">
                  <c:v>7.699999999999994</c:v>
                </c:pt>
                <c:pt idx="18">
                  <c:v>7.7999999999999936</c:v>
                </c:pt>
                <c:pt idx="19">
                  <c:v>7.8999999999999932</c:v>
                </c:pt>
                <c:pt idx="20">
                  <c:v>7.9999999999999929</c:v>
                </c:pt>
                <c:pt idx="21">
                  <c:v>8.0999999999999925</c:v>
                </c:pt>
                <c:pt idx="22">
                  <c:v>8.1999999999999922</c:v>
                </c:pt>
                <c:pt idx="23">
                  <c:v>8.2999999999999918</c:v>
                </c:pt>
                <c:pt idx="24">
                  <c:v>8.3999999999999915</c:v>
                </c:pt>
                <c:pt idx="25">
                  <c:v>8.4999999999999911</c:v>
                </c:pt>
                <c:pt idx="26">
                  <c:v>8.5999999999999908</c:v>
                </c:pt>
                <c:pt idx="27">
                  <c:v>8.6999999999999904</c:v>
                </c:pt>
                <c:pt idx="28">
                  <c:v>8.7999999999999901</c:v>
                </c:pt>
                <c:pt idx="29">
                  <c:v>8.8999999999999897</c:v>
                </c:pt>
                <c:pt idx="30">
                  <c:v>8.9999999999999893</c:v>
                </c:pt>
                <c:pt idx="31">
                  <c:v>9.099999999999989</c:v>
                </c:pt>
                <c:pt idx="32">
                  <c:v>9.1999999999999886</c:v>
                </c:pt>
                <c:pt idx="33">
                  <c:v>9.2999999999999883</c:v>
                </c:pt>
                <c:pt idx="34">
                  <c:v>9.3999999999999879</c:v>
                </c:pt>
                <c:pt idx="35">
                  <c:v>9.4999999999999876</c:v>
                </c:pt>
                <c:pt idx="36">
                  <c:v>9.5999999999999872</c:v>
                </c:pt>
                <c:pt idx="37">
                  <c:v>9.6999999999999869</c:v>
                </c:pt>
                <c:pt idx="38">
                  <c:v>9.7999999999999865</c:v>
                </c:pt>
                <c:pt idx="39">
                  <c:v>9.8999999999999861</c:v>
                </c:pt>
                <c:pt idx="40">
                  <c:v>9.9999999999999858</c:v>
                </c:pt>
                <c:pt idx="41">
                  <c:v>10.099999999999985</c:v>
                </c:pt>
                <c:pt idx="42">
                  <c:v>10.199999999999985</c:v>
                </c:pt>
                <c:pt idx="43">
                  <c:v>10.299999999999985</c:v>
                </c:pt>
                <c:pt idx="44">
                  <c:v>10.399999999999984</c:v>
                </c:pt>
                <c:pt idx="45">
                  <c:v>10.499999999999984</c:v>
                </c:pt>
                <c:pt idx="46">
                  <c:v>10.599999999999984</c:v>
                </c:pt>
                <c:pt idx="47">
                  <c:v>10.699999999999983</c:v>
                </c:pt>
                <c:pt idx="48">
                  <c:v>10.799999999999983</c:v>
                </c:pt>
                <c:pt idx="49">
                  <c:v>10.899999999999983</c:v>
                </c:pt>
                <c:pt idx="50">
                  <c:v>10.999999999999982</c:v>
                </c:pt>
                <c:pt idx="51">
                  <c:v>11.099999999999982</c:v>
                </c:pt>
                <c:pt idx="52">
                  <c:v>11.199999999999982</c:v>
                </c:pt>
                <c:pt idx="53">
                  <c:v>11.299999999999981</c:v>
                </c:pt>
                <c:pt idx="54">
                  <c:v>11.399999999999981</c:v>
                </c:pt>
                <c:pt idx="55">
                  <c:v>11.49999999999998</c:v>
                </c:pt>
                <c:pt idx="56">
                  <c:v>11.59999999999998</c:v>
                </c:pt>
                <c:pt idx="57">
                  <c:v>11.69999999999998</c:v>
                </c:pt>
                <c:pt idx="58">
                  <c:v>11.799999999999979</c:v>
                </c:pt>
                <c:pt idx="59">
                  <c:v>11.899999999999979</c:v>
                </c:pt>
                <c:pt idx="60">
                  <c:v>11.999999999999979</c:v>
                </c:pt>
                <c:pt idx="61">
                  <c:v>12.099999999999978</c:v>
                </c:pt>
                <c:pt idx="62">
                  <c:v>12.199999999999978</c:v>
                </c:pt>
                <c:pt idx="63">
                  <c:v>12.299999999999978</c:v>
                </c:pt>
                <c:pt idx="64">
                  <c:v>12.399999999999977</c:v>
                </c:pt>
                <c:pt idx="65">
                  <c:v>12.499999999999977</c:v>
                </c:pt>
                <c:pt idx="66">
                  <c:v>12.599999999999977</c:v>
                </c:pt>
                <c:pt idx="67">
                  <c:v>12.699999999999976</c:v>
                </c:pt>
                <c:pt idx="68">
                  <c:v>12.799999999999976</c:v>
                </c:pt>
                <c:pt idx="69">
                  <c:v>12.899999999999975</c:v>
                </c:pt>
                <c:pt idx="70">
                  <c:v>12.999999999999975</c:v>
                </c:pt>
                <c:pt idx="71">
                  <c:v>13.099999999999975</c:v>
                </c:pt>
                <c:pt idx="72">
                  <c:v>13.199999999999974</c:v>
                </c:pt>
                <c:pt idx="73">
                  <c:v>13.299999999999974</c:v>
                </c:pt>
                <c:pt idx="74">
                  <c:v>13.399999999999974</c:v>
                </c:pt>
                <c:pt idx="75">
                  <c:v>13.499999999999973</c:v>
                </c:pt>
                <c:pt idx="76">
                  <c:v>13.599999999999973</c:v>
                </c:pt>
                <c:pt idx="77">
                  <c:v>13.699999999999973</c:v>
                </c:pt>
                <c:pt idx="78">
                  <c:v>13.799999999999972</c:v>
                </c:pt>
                <c:pt idx="79">
                  <c:v>13.899999999999972</c:v>
                </c:pt>
                <c:pt idx="80">
                  <c:v>13.999999999999972</c:v>
                </c:pt>
                <c:pt idx="81">
                  <c:v>14.099999999999971</c:v>
                </c:pt>
                <c:pt idx="82">
                  <c:v>14.199999999999971</c:v>
                </c:pt>
                <c:pt idx="83">
                  <c:v>14.299999999999971</c:v>
                </c:pt>
                <c:pt idx="84">
                  <c:v>14.39999999999997</c:v>
                </c:pt>
                <c:pt idx="85">
                  <c:v>14.49999999999997</c:v>
                </c:pt>
                <c:pt idx="86">
                  <c:v>14.599999999999969</c:v>
                </c:pt>
                <c:pt idx="87">
                  <c:v>14.699999999999969</c:v>
                </c:pt>
                <c:pt idx="88">
                  <c:v>14.799999999999969</c:v>
                </c:pt>
                <c:pt idx="89">
                  <c:v>14.899999999999968</c:v>
                </c:pt>
                <c:pt idx="90">
                  <c:v>14.999999999999968</c:v>
                </c:pt>
              </c:numCache>
            </c:numRef>
          </c:xVal>
          <c:yVal>
            <c:numRef>
              <c:f>'All Points'!$E$8:$E$98</c:f>
              <c:numCache>
                <c:formatCode>0.00</c:formatCode>
                <c:ptCount val="91"/>
                <c:pt idx="0">
                  <c:v>0.31001647000000077</c:v>
                </c:pt>
                <c:pt idx="1">
                  <c:v>0.36229622551000062</c:v>
                </c:pt>
                <c:pt idx="2">
                  <c:v>0.41148413087999991</c:v>
                </c:pt>
                <c:pt idx="3">
                  <c:v>0.4576486113699989</c:v>
                </c:pt>
                <c:pt idx="4">
                  <c:v>0.50085809224000322</c:v>
                </c:pt>
                <c:pt idx="5">
                  <c:v>0.54118099874999892</c:v>
                </c:pt>
                <c:pt idx="6">
                  <c:v>0.57868575615999696</c:v>
                </c:pt>
                <c:pt idx="7">
                  <c:v>0.6134407897299976</c:v>
                </c:pt>
                <c:pt idx="8">
                  <c:v>0.64551452472000115</c:v>
                </c:pt>
                <c:pt idx="9">
                  <c:v>0.67497538639000076</c:v>
                </c:pt>
                <c:pt idx="10">
                  <c:v>0.70189180000000029</c:v>
                </c:pt>
                <c:pt idx="11">
                  <c:v>0.72633219080999822</c:v>
                </c:pt>
                <c:pt idx="12">
                  <c:v>0.74836498408000196</c:v>
                </c:pt>
                <c:pt idx="13">
                  <c:v>0.76805860506999935</c:v>
                </c:pt>
                <c:pt idx="14">
                  <c:v>0.78548147903999954</c:v>
                </c:pt>
                <c:pt idx="15">
                  <c:v>0.8007020312499975</c:v>
                </c:pt>
                <c:pt idx="16">
                  <c:v>0.81378868696000062</c:v>
                </c:pt>
                <c:pt idx="17">
                  <c:v>0.82480987142999673</c:v>
                </c:pt>
                <c:pt idx="18">
                  <c:v>0.83383400992000212</c:v>
                </c:pt>
                <c:pt idx="19">
                  <c:v>0.84092952768999929</c:v>
                </c:pt>
                <c:pt idx="20">
                  <c:v>0.84616485000000274</c:v>
                </c:pt>
                <c:pt idx="21">
                  <c:v>0.849608402109995</c:v>
                </c:pt>
                <c:pt idx="22">
                  <c:v>0.8513286092800012</c:v>
                </c:pt>
                <c:pt idx="23">
                  <c:v>0.85139389677000032</c:v>
                </c:pt>
                <c:pt idx="24">
                  <c:v>0.84987268983999975</c:v>
                </c:pt>
                <c:pt idx="25">
                  <c:v>0.84683341375000332</c:v>
                </c:pt>
                <c:pt idx="26">
                  <c:v>0.8423444937600042</c:v>
                </c:pt>
                <c:pt idx="27">
                  <c:v>0.83647435512999913</c:v>
                </c:pt>
                <c:pt idx="28">
                  <c:v>0.82929142312000259</c:v>
                </c:pt>
                <c:pt idx="29">
                  <c:v>0.82086412298999711</c:v>
                </c:pt>
                <c:pt idx="30">
                  <c:v>0.81126088000000074</c:v>
                </c:pt>
                <c:pt idx="31">
                  <c:v>0.80055011941000309</c:v>
                </c:pt>
                <c:pt idx="32">
                  <c:v>0.7888002664800009</c:v>
                </c:pt>
                <c:pt idx="33">
                  <c:v>0.77607974647000155</c:v>
                </c:pt>
                <c:pt idx="34">
                  <c:v>0.76245698464000178</c:v>
                </c:pt>
                <c:pt idx="35">
                  <c:v>0.74800040624999831</c:v>
                </c:pt>
                <c:pt idx="36">
                  <c:v>0.73277843656000208</c:v>
                </c:pt>
                <c:pt idx="37">
                  <c:v>0.71685950082999561</c:v>
                </c:pt>
                <c:pt idx="38">
                  <c:v>0.7003120243200005</c:v>
                </c:pt>
                <c:pt idx="39">
                  <c:v>0.68320443229000283</c:v>
                </c:pt>
                <c:pt idx="40">
                  <c:v>0.66560514999999576</c:v>
                </c:pt>
                <c:pt idx="41">
                  <c:v>0.64758260271000445</c:v>
                </c:pt>
                <c:pt idx="42">
                  <c:v>0.62920521568000787</c:v>
                </c:pt>
                <c:pt idx="43">
                  <c:v>0.61054141416999919</c:v>
                </c:pt>
                <c:pt idx="44">
                  <c:v>0.59165962344000711</c:v>
                </c:pt>
                <c:pt idx="45">
                  <c:v>0.57262826874999639</c:v>
                </c:pt>
                <c:pt idx="46">
                  <c:v>0.55351577536000285</c:v>
                </c:pt>
                <c:pt idx="47">
                  <c:v>0.53439056853000544</c:v>
                </c:pt>
                <c:pt idx="48">
                  <c:v>0.51532107352000089</c:v>
                </c:pt>
                <c:pt idx="49">
                  <c:v>0.49637571559000726</c:v>
                </c:pt>
                <c:pt idx="50">
                  <c:v>0.47762292000000706</c:v>
                </c:pt>
                <c:pt idx="51">
                  <c:v>0.45913111201000412</c:v>
                </c:pt>
                <c:pt idx="52">
                  <c:v>0.44096871688000583</c:v>
                </c:pt>
                <c:pt idx="53">
                  <c:v>0.42320415986999471</c:v>
                </c:pt>
                <c:pt idx="54">
                  <c:v>0.40590586624000657</c:v>
                </c:pt>
                <c:pt idx="55">
                  <c:v>0.38914226125000972</c:v>
                </c:pt>
                <c:pt idx="56">
                  <c:v>0.37298177015999734</c:v>
                </c:pt>
                <c:pt idx="57">
                  <c:v>0.35749281823000167</c:v>
                </c:pt>
                <c:pt idx="58">
                  <c:v>0.34274383071999814</c:v>
                </c:pt>
                <c:pt idx="59">
                  <c:v>0.32880323289000124</c:v>
                </c:pt>
                <c:pt idx="60">
                  <c:v>0.31573945000000769</c:v>
                </c:pt>
                <c:pt idx="61">
                  <c:v>0.30362090731000357</c:v>
                </c:pt>
                <c:pt idx="62">
                  <c:v>0.29251603007999982</c:v>
                </c:pt>
                <c:pt idx="63">
                  <c:v>0.28249324357000027</c:v>
                </c:pt>
                <c:pt idx="64">
                  <c:v>0.27362097304000166</c:v>
                </c:pt>
                <c:pt idx="65">
                  <c:v>0.2659676437500007</c:v>
                </c:pt>
                <c:pt idx="66">
                  <c:v>0.25960168096000125</c:v>
                </c:pt>
                <c:pt idx="67">
                  <c:v>0.25459150992999291</c:v>
                </c:pt>
                <c:pt idx="68">
                  <c:v>0.25100555592000084</c:v>
                </c:pt>
                <c:pt idx="69">
                  <c:v>0.24891224418999336</c:v>
                </c:pt>
                <c:pt idx="70">
                  <c:v>0.24838000000000271</c:v>
                </c:pt>
                <c:pt idx="71">
                  <c:v>0.2494772486099972</c:v>
                </c:pt>
                <c:pt idx="72">
                  <c:v>0.25227241527999489</c:v>
                </c:pt>
                <c:pt idx="73">
                  <c:v>0.2568339252699996</c:v>
                </c:pt>
                <c:pt idx="74">
                  <c:v>0.26323020384000095</c:v>
                </c:pt>
                <c:pt idx="75">
                  <c:v>0.27152967624998858</c:v>
                </c:pt>
                <c:pt idx="76">
                  <c:v>0.28180076775999474</c:v>
                </c:pt>
                <c:pt idx="77">
                  <c:v>0.29411190362998774</c:v>
                </c:pt>
                <c:pt idx="78">
                  <c:v>0.30853150911999982</c:v>
                </c:pt>
                <c:pt idx="79">
                  <c:v>0.32512800948999931</c:v>
                </c:pt>
                <c:pt idx="80">
                  <c:v>0.34396982999999004</c:v>
                </c:pt>
                <c:pt idx="81">
                  <c:v>0.36512539591000426</c:v>
                </c:pt>
                <c:pt idx="82">
                  <c:v>0.38866313247999607</c:v>
                </c:pt>
                <c:pt idx="83">
                  <c:v>0.41465146496998351</c:v>
                </c:pt>
                <c:pt idx="84">
                  <c:v>0.44315881863999884</c:v>
                </c:pt>
                <c:pt idx="85">
                  <c:v>0.47425361874998195</c:v>
                </c:pt>
                <c:pt idx="86">
                  <c:v>0.50800429055998642</c:v>
                </c:pt>
                <c:pt idx="87">
                  <c:v>0.54447925932998764</c:v>
                </c:pt>
                <c:pt idx="88">
                  <c:v>0.58374695031998236</c:v>
                </c:pt>
                <c:pt idx="89">
                  <c:v>0.62587578878997441</c:v>
                </c:pt>
                <c:pt idx="90">
                  <c:v>0.67093419999998183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253-4B77-97F1-6826D92D27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649600"/>
        <c:axId val="233649992"/>
      </c:scatterChart>
      <c:valAx>
        <c:axId val="233648816"/>
        <c:scaling>
          <c:orientation val="minMax"/>
          <c:max val="15"/>
          <c:min val="6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Duration</a:t>
                </a:r>
              </a:p>
            </c:rich>
          </c:tx>
          <c:layout>
            <c:manualLayout>
              <c:xMode val="edge"/>
              <c:yMode val="edge"/>
              <c:x val="0.37909857579278"/>
              <c:y val="0.9045871559633027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649208"/>
        <c:crosses val="autoZero"/>
        <c:crossBetween val="midCat"/>
        <c:majorUnit val="1"/>
      </c:valAx>
      <c:valAx>
        <c:axId val="233649208"/>
        <c:scaling>
          <c:orientation val="minMax"/>
          <c:max val="50"/>
          <c:min val="15"/>
        </c:scaling>
        <c:delete val="0"/>
        <c:axPos val="l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Direct Cost</a:t>
                </a:r>
              </a:p>
            </c:rich>
          </c:tx>
          <c:layout>
            <c:manualLayout>
              <c:xMode val="edge"/>
              <c:yMode val="edge"/>
              <c:x val="1.2295081967213115E-2"/>
              <c:y val="0.464220183486238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648816"/>
        <c:crosses val="autoZero"/>
        <c:crossBetween val="midCat"/>
        <c:majorUnit val="5"/>
        <c:minorUnit val="1"/>
      </c:valAx>
      <c:valAx>
        <c:axId val="2336496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33649992"/>
        <c:crosses val="autoZero"/>
        <c:crossBetween val="midCat"/>
      </c:valAx>
      <c:valAx>
        <c:axId val="233649992"/>
        <c:scaling>
          <c:orientation val="minMax"/>
          <c:max val="1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Risk</a:t>
                </a:r>
              </a:p>
            </c:rich>
          </c:tx>
          <c:layout>
            <c:manualLayout>
              <c:xMode val="edge"/>
              <c:yMode val="edge"/>
              <c:x val="0.7858610860117895"/>
              <c:y val="0.49908256880733948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649600"/>
        <c:crosses val="max"/>
        <c:crossBetween val="midCat"/>
        <c:majorUnit val="0.1"/>
        <c:minorUnit val="0.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020534830687151"/>
          <c:y val="0.19816513761467891"/>
          <c:w val="0.14754109117507852"/>
          <c:h val="8.99082568807339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System Raw Risk Curve</a:t>
            </a:r>
          </a:p>
        </c:rich>
      </c:tx>
      <c:layout>
        <c:manualLayout>
          <c:xMode val="edge"/>
          <c:yMode val="edge"/>
          <c:x val="0.39827165782731999"/>
          <c:y val="2.93509852148984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524863217798545E-2"/>
          <c:y val="0.15514134366275895"/>
          <c:w val="0.66922690376954197"/>
          <c:h val="0.69603954183832384"/>
        </c:manualLayout>
      </c:layout>
      <c:scatterChart>
        <c:scatterStyle val="lineMarker"/>
        <c:varyColors val="0"/>
        <c:ser>
          <c:idx val="4"/>
          <c:order val="0"/>
          <c:tx>
            <c:strRef>
              <c:f>'Risk Chart'!$F$6</c:f>
              <c:strCache>
                <c:ptCount val="1"/>
                <c:pt idx="0">
                  <c:v>Raw Activity Risk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'Risk Chart'!$C$7:$C$15</c:f>
              <c:numCache>
                <c:formatCode>0.0</c:formatCode>
                <c:ptCount val="9"/>
                <c:pt idx="0">
                  <c:v>7.1333333333333337</c:v>
                </c:pt>
                <c:pt idx="1">
                  <c:v>7.833333333333333</c:v>
                </c:pt>
                <c:pt idx="2">
                  <c:v>8.5333333333333332</c:v>
                </c:pt>
                <c:pt idx="3">
                  <c:v>9.4666666666666668</c:v>
                </c:pt>
                <c:pt idx="4">
                  <c:v>9.9333333333333336</c:v>
                </c:pt>
                <c:pt idx="5">
                  <c:v>10.4</c:v>
                </c:pt>
                <c:pt idx="6">
                  <c:v>10.866666666666699</c:v>
                </c:pt>
                <c:pt idx="7">
                  <c:v>12.033333333333299</c:v>
                </c:pt>
                <c:pt idx="8">
                  <c:v>13.433333333333334</c:v>
                </c:pt>
              </c:numCache>
            </c:numRef>
          </c:xVal>
          <c:yVal>
            <c:numRef>
              <c:f>'Risk Chart'!$F$7:$F$15</c:f>
              <c:numCache>
                <c:formatCode>0.00</c:formatCode>
                <c:ptCount val="9"/>
                <c:pt idx="0">
                  <c:v>0.75661375661375663</c:v>
                </c:pt>
                <c:pt idx="1">
                  <c:v>0.80978260869565211</c:v>
                </c:pt>
                <c:pt idx="2">
                  <c:v>0.80272108843537415</c:v>
                </c:pt>
                <c:pt idx="3">
                  <c:v>0.77489177489177485</c:v>
                </c:pt>
                <c:pt idx="4">
                  <c:v>0.79487179487179493</c:v>
                </c:pt>
                <c:pt idx="5">
                  <c:v>0.69523809523809521</c:v>
                </c:pt>
                <c:pt idx="6">
                  <c:v>0.61904761904761907</c:v>
                </c:pt>
                <c:pt idx="7">
                  <c:v>0.48917748917748916</c:v>
                </c:pt>
                <c:pt idx="8">
                  <c:v>0.39455782312925169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70-49D0-A6AD-954768B30F51}"/>
            </c:ext>
          </c:extLst>
        </c:ser>
        <c:ser>
          <c:idx val="3"/>
          <c:order val="1"/>
          <c:tx>
            <c:strRef>
              <c:f>'Risk Chart'!$D$6</c:f>
              <c:strCache>
                <c:ptCount val="1"/>
                <c:pt idx="0">
                  <c:v>Criticality Risk</c:v>
                </c:pt>
              </c:strCache>
            </c:strRef>
          </c:tx>
          <c:spPr>
            <a:ln w="25400">
              <a:solidFill>
                <a:srgbClr val="FFC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C000"/>
              </a:solidFill>
              <a:ln>
                <a:solidFill>
                  <a:srgbClr val="FFC000"/>
                </a:solidFill>
                <a:prstDash val="solid"/>
              </a:ln>
            </c:spPr>
          </c:marker>
          <c:xVal>
            <c:numRef>
              <c:f>'Risk Chart'!$C$7:$C$15</c:f>
              <c:numCache>
                <c:formatCode>0.0</c:formatCode>
                <c:ptCount val="9"/>
                <c:pt idx="0">
                  <c:v>7.1333333333333337</c:v>
                </c:pt>
                <c:pt idx="1">
                  <c:v>7.833333333333333</c:v>
                </c:pt>
                <c:pt idx="2">
                  <c:v>8.5333333333333332</c:v>
                </c:pt>
                <c:pt idx="3">
                  <c:v>9.4666666666666668</c:v>
                </c:pt>
                <c:pt idx="4">
                  <c:v>9.9333333333333336</c:v>
                </c:pt>
                <c:pt idx="5">
                  <c:v>10.4</c:v>
                </c:pt>
                <c:pt idx="6">
                  <c:v>10.866666666666699</c:v>
                </c:pt>
                <c:pt idx="7">
                  <c:v>12.033333333333299</c:v>
                </c:pt>
                <c:pt idx="8">
                  <c:v>13.433333333333334</c:v>
                </c:pt>
              </c:numCache>
            </c:numRef>
          </c:xVal>
          <c:yVal>
            <c:numRef>
              <c:f>'Risk Chart'!$D$7:$D$15</c:f>
              <c:numCache>
                <c:formatCode>0.00</c:formatCode>
                <c:ptCount val="9"/>
                <c:pt idx="0">
                  <c:v>0.80555555555555558</c:v>
                </c:pt>
                <c:pt idx="1">
                  <c:v>0.77173913043478259</c:v>
                </c:pt>
                <c:pt idx="2">
                  <c:v>0.7857142857142857</c:v>
                </c:pt>
                <c:pt idx="3">
                  <c:v>0.70238095238095233</c:v>
                </c:pt>
                <c:pt idx="4">
                  <c:v>0.72619047619047616</c:v>
                </c:pt>
                <c:pt idx="5">
                  <c:v>0.45238095238095238</c:v>
                </c:pt>
                <c:pt idx="6">
                  <c:v>0.42857142857142855</c:v>
                </c:pt>
                <c:pt idx="7">
                  <c:v>0.2857142857142857</c:v>
                </c:pt>
                <c:pt idx="8">
                  <c:v>0.2857142857142857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870-49D0-A6AD-954768B30F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1998632"/>
        <c:axId val="231999016"/>
      </c:scatterChart>
      <c:valAx>
        <c:axId val="231998632"/>
        <c:scaling>
          <c:orientation val="minMax"/>
          <c:max val="15"/>
          <c:min val="6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Duration</a:t>
                </a:r>
              </a:p>
            </c:rich>
          </c:tx>
          <c:layout>
            <c:manualLayout>
              <c:xMode val="edge"/>
              <c:yMode val="edge"/>
              <c:x val="0.37977271883451996"/>
              <c:y val="0.9182689270759393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1999016"/>
        <c:crosses val="autoZero"/>
        <c:crossBetween val="midCat"/>
      </c:valAx>
      <c:valAx>
        <c:axId val="231999016"/>
        <c:scaling>
          <c:orientation val="minMax"/>
          <c:max val="1"/>
        </c:scaling>
        <c:delete val="0"/>
        <c:axPos val="l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Risk
</a:t>
                </a:r>
              </a:p>
            </c:rich>
          </c:tx>
          <c:layout>
            <c:manualLayout>
              <c:xMode val="edge"/>
              <c:yMode val="edge"/>
              <c:x val="5.4409248898294677E-3"/>
              <c:y val="0.4696170840280184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199863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32429649473384"/>
          <c:y val="0.17190810876103241"/>
          <c:w val="0.15995655941652751"/>
          <c:h val="9.433981578349340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System Risk Curve with Fibonacci</a:t>
            </a:r>
          </a:p>
        </c:rich>
      </c:tx>
      <c:layout>
        <c:manualLayout>
          <c:xMode val="edge"/>
          <c:yMode val="edge"/>
          <c:x val="0.3573071767316639"/>
          <c:y val="2.916754155730533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109624372416459E-2"/>
          <c:y val="0.15417169181107426"/>
          <c:w val="0.67169464081618147"/>
          <c:h val="0.70418961935328517"/>
        </c:manualLayout>
      </c:layout>
      <c:scatterChart>
        <c:scatterStyle val="lineMarker"/>
        <c:varyColors val="0"/>
        <c:ser>
          <c:idx val="4"/>
          <c:order val="0"/>
          <c:tx>
            <c:strRef>
              <c:f>'Risk Chart'!$E$6</c:f>
              <c:strCache>
                <c:ptCount val="1"/>
                <c:pt idx="0">
                  <c:v>Activity Risk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66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xVal>
            <c:numRef>
              <c:f>'Risk Chart'!$C$7:$C$15</c:f>
              <c:numCache>
                <c:formatCode>0.0</c:formatCode>
                <c:ptCount val="9"/>
                <c:pt idx="0">
                  <c:v>7.1333333333333337</c:v>
                </c:pt>
                <c:pt idx="1">
                  <c:v>7.833333333333333</c:v>
                </c:pt>
                <c:pt idx="2">
                  <c:v>8.5333333333333332</c:v>
                </c:pt>
                <c:pt idx="3">
                  <c:v>9.4666666666666668</c:v>
                </c:pt>
                <c:pt idx="4">
                  <c:v>9.9333333333333336</c:v>
                </c:pt>
                <c:pt idx="5">
                  <c:v>10.4</c:v>
                </c:pt>
                <c:pt idx="6">
                  <c:v>10.866666666666699</c:v>
                </c:pt>
                <c:pt idx="7">
                  <c:v>12.033333333333299</c:v>
                </c:pt>
                <c:pt idx="8">
                  <c:v>13.433333333333334</c:v>
                </c:pt>
              </c:numCache>
            </c:numRef>
          </c:xVal>
          <c:yVal>
            <c:numRef>
              <c:f>'Risk Chart'!$E$7:$E$15</c:f>
              <c:numCache>
                <c:formatCode>0.00</c:formatCode>
                <c:ptCount val="9"/>
                <c:pt idx="0">
                  <c:v>0.75661375661375663</c:v>
                </c:pt>
                <c:pt idx="1">
                  <c:v>0.80978260869565211</c:v>
                </c:pt>
                <c:pt idx="2">
                  <c:v>0.80272108843537415</c:v>
                </c:pt>
                <c:pt idx="3">
                  <c:v>0.77489177489177485</c:v>
                </c:pt>
                <c:pt idx="4">
                  <c:v>0.79487179487179493</c:v>
                </c:pt>
                <c:pt idx="5">
                  <c:v>0.539313399778516</c:v>
                </c:pt>
                <c:pt idx="6">
                  <c:v>0.44654088050314467</c:v>
                </c:pt>
                <c:pt idx="7">
                  <c:v>0.32610006027727545</c:v>
                </c:pt>
                <c:pt idx="8">
                  <c:v>0.26700680272108845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E1-4820-B758-D788ACA62436}"/>
            </c:ext>
          </c:extLst>
        </c:ser>
        <c:ser>
          <c:idx val="3"/>
          <c:order val="1"/>
          <c:tx>
            <c:strRef>
              <c:f>'Risk Chart'!$D$6</c:f>
              <c:strCache>
                <c:ptCount val="1"/>
                <c:pt idx="0">
                  <c:v>Criticality Risk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'Risk Chart'!$C$7:$C$15</c:f>
              <c:numCache>
                <c:formatCode>0.0</c:formatCode>
                <c:ptCount val="9"/>
                <c:pt idx="0">
                  <c:v>7.1333333333333337</c:v>
                </c:pt>
                <c:pt idx="1">
                  <c:v>7.833333333333333</c:v>
                </c:pt>
                <c:pt idx="2">
                  <c:v>8.5333333333333332</c:v>
                </c:pt>
                <c:pt idx="3">
                  <c:v>9.4666666666666668</c:v>
                </c:pt>
                <c:pt idx="4">
                  <c:v>9.9333333333333336</c:v>
                </c:pt>
                <c:pt idx="5">
                  <c:v>10.4</c:v>
                </c:pt>
                <c:pt idx="6">
                  <c:v>10.866666666666699</c:v>
                </c:pt>
                <c:pt idx="7">
                  <c:v>12.033333333333299</c:v>
                </c:pt>
                <c:pt idx="8">
                  <c:v>13.433333333333334</c:v>
                </c:pt>
              </c:numCache>
            </c:numRef>
          </c:xVal>
          <c:yVal>
            <c:numRef>
              <c:f>'Risk Chart'!$D$7:$D$15</c:f>
              <c:numCache>
                <c:formatCode>0.00</c:formatCode>
                <c:ptCount val="9"/>
                <c:pt idx="0">
                  <c:v>0.80555555555555558</c:v>
                </c:pt>
                <c:pt idx="1">
                  <c:v>0.77173913043478259</c:v>
                </c:pt>
                <c:pt idx="2">
                  <c:v>0.7857142857142857</c:v>
                </c:pt>
                <c:pt idx="3">
                  <c:v>0.70238095238095233</c:v>
                </c:pt>
                <c:pt idx="4">
                  <c:v>0.72619047619047616</c:v>
                </c:pt>
                <c:pt idx="5">
                  <c:v>0.45238095238095238</c:v>
                </c:pt>
                <c:pt idx="6">
                  <c:v>0.42857142857142855</c:v>
                </c:pt>
                <c:pt idx="7">
                  <c:v>0.2857142857142857</c:v>
                </c:pt>
                <c:pt idx="8">
                  <c:v>0.2857142857142857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E1-4820-B758-D788ACA62436}"/>
            </c:ext>
          </c:extLst>
        </c:ser>
        <c:ser>
          <c:idx val="0"/>
          <c:order val="2"/>
          <c:tx>
            <c:strRef>
              <c:f>'Risk Chart'!$G$6</c:f>
              <c:strCache>
                <c:ptCount val="1"/>
                <c:pt idx="0">
                  <c:v>Fibonacci Risk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'Risk Chart'!$C$7:$C$15</c:f>
              <c:numCache>
                <c:formatCode>0.0</c:formatCode>
                <c:ptCount val="9"/>
                <c:pt idx="0">
                  <c:v>7.1333333333333337</c:v>
                </c:pt>
                <c:pt idx="1">
                  <c:v>7.833333333333333</c:v>
                </c:pt>
                <c:pt idx="2">
                  <c:v>8.5333333333333332</c:v>
                </c:pt>
                <c:pt idx="3">
                  <c:v>9.4666666666666668</c:v>
                </c:pt>
                <c:pt idx="4">
                  <c:v>9.9333333333333336</c:v>
                </c:pt>
                <c:pt idx="5">
                  <c:v>10.4</c:v>
                </c:pt>
                <c:pt idx="6">
                  <c:v>10.866666666666699</c:v>
                </c:pt>
                <c:pt idx="7">
                  <c:v>12.033333333333299</c:v>
                </c:pt>
                <c:pt idx="8">
                  <c:v>13.433333333333334</c:v>
                </c:pt>
              </c:numCache>
            </c:numRef>
          </c:xVal>
          <c:yVal>
            <c:numRef>
              <c:f>'Risk Chart'!$G$7:$G$15</c:f>
              <c:numCache>
                <c:formatCode>0.00</c:formatCode>
                <c:ptCount val="9"/>
                <c:pt idx="0">
                  <c:v>0.7898606755993286</c:v>
                </c:pt>
                <c:pt idx="1">
                  <c:v>0.72494619542235761</c:v>
                </c:pt>
                <c:pt idx="2">
                  <c:v>0.74371592113092866</c:v>
                </c:pt>
                <c:pt idx="3">
                  <c:v>0.65971916223535665</c:v>
                </c:pt>
                <c:pt idx="4">
                  <c:v>0.68220182599699608</c:v>
                </c:pt>
                <c:pt idx="5">
                  <c:v>0.36971108772382605</c:v>
                </c:pt>
                <c:pt idx="6">
                  <c:v>0.35581603659934741</c:v>
                </c:pt>
                <c:pt idx="7">
                  <c:v>0.27244572985247567</c:v>
                </c:pt>
                <c:pt idx="8">
                  <c:v>0.27244572985247567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3E1-4820-B758-D788ACA624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827568"/>
        <c:axId val="232836144"/>
      </c:scatterChart>
      <c:valAx>
        <c:axId val="232827568"/>
        <c:scaling>
          <c:orientation val="minMax"/>
          <c:max val="14"/>
          <c:min val="6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Duration</a:t>
                </a:r>
              </a:p>
            </c:rich>
          </c:tx>
          <c:layout>
            <c:manualLayout>
              <c:xMode val="edge"/>
              <c:yMode val="edge"/>
              <c:x val="0.37662115733387402"/>
              <c:y val="0.9250301837270340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2836144"/>
        <c:crosses val="autoZero"/>
        <c:crossBetween val="midCat"/>
      </c:valAx>
      <c:valAx>
        <c:axId val="232836144"/>
        <c:scaling>
          <c:orientation val="minMax"/>
          <c:max val="1"/>
        </c:scaling>
        <c:delete val="0"/>
        <c:axPos val="l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Risk
</a:t>
                </a:r>
              </a:p>
            </c:rich>
          </c:tx>
          <c:layout>
            <c:manualLayout>
              <c:xMode val="edge"/>
              <c:yMode val="edge"/>
              <c:x val="5.3649195138161382E-3"/>
              <c:y val="0.479182195975503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282756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107296137339052"/>
          <c:y val="0.14791696760450765"/>
          <c:w val="0.14163090128755365"/>
          <c:h val="0.1416669548888242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Corrected System Risk Curve</a:t>
            </a:r>
          </a:p>
        </c:rich>
      </c:tx>
      <c:layout>
        <c:manualLayout>
          <c:xMode val="edge"/>
          <c:yMode val="edge"/>
          <c:x val="0.36813106503888848"/>
          <c:y val="2.93509852148984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4865107860584044E-2"/>
          <c:y val="0.15514134366275895"/>
          <c:w val="0.66286530193807536"/>
          <c:h val="0.69603954183832384"/>
        </c:manualLayout>
      </c:layout>
      <c:scatterChart>
        <c:scatterStyle val="lineMarker"/>
        <c:varyColors val="0"/>
        <c:ser>
          <c:idx val="4"/>
          <c:order val="0"/>
          <c:tx>
            <c:strRef>
              <c:f>'Risk Chart'!$E$6</c:f>
              <c:strCache>
                <c:ptCount val="1"/>
                <c:pt idx="0">
                  <c:v>Activity Risk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'Risk Chart'!$C$7:$C$15</c:f>
              <c:numCache>
                <c:formatCode>0.0</c:formatCode>
                <c:ptCount val="9"/>
                <c:pt idx="0">
                  <c:v>7.1333333333333337</c:v>
                </c:pt>
                <c:pt idx="1">
                  <c:v>7.833333333333333</c:v>
                </c:pt>
                <c:pt idx="2">
                  <c:v>8.5333333333333332</c:v>
                </c:pt>
                <c:pt idx="3">
                  <c:v>9.4666666666666668</c:v>
                </c:pt>
                <c:pt idx="4">
                  <c:v>9.9333333333333336</c:v>
                </c:pt>
                <c:pt idx="5">
                  <c:v>10.4</c:v>
                </c:pt>
                <c:pt idx="6">
                  <c:v>10.866666666666699</c:v>
                </c:pt>
                <c:pt idx="7">
                  <c:v>12.033333333333299</c:v>
                </c:pt>
                <c:pt idx="8">
                  <c:v>13.433333333333334</c:v>
                </c:pt>
              </c:numCache>
            </c:numRef>
          </c:xVal>
          <c:yVal>
            <c:numRef>
              <c:f>'Risk Chart'!$E$7:$E$15</c:f>
              <c:numCache>
                <c:formatCode>0.00</c:formatCode>
                <c:ptCount val="9"/>
                <c:pt idx="0">
                  <c:v>0.75661375661375663</c:v>
                </c:pt>
                <c:pt idx="1">
                  <c:v>0.80978260869565211</c:v>
                </c:pt>
                <c:pt idx="2">
                  <c:v>0.80272108843537415</c:v>
                </c:pt>
                <c:pt idx="3">
                  <c:v>0.77489177489177485</c:v>
                </c:pt>
                <c:pt idx="4">
                  <c:v>0.79487179487179493</c:v>
                </c:pt>
                <c:pt idx="5">
                  <c:v>0.539313399778516</c:v>
                </c:pt>
                <c:pt idx="6">
                  <c:v>0.44654088050314467</c:v>
                </c:pt>
                <c:pt idx="7">
                  <c:v>0.32610006027727545</c:v>
                </c:pt>
                <c:pt idx="8">
                  <c:v>0.26700680272108845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60A-4A71-A460-B373B8C5CC21}"/>
            </c:ext>
          </c:extLst>
        </c:ser>
        <c:ser>
          <c:idx val="3"/>
          <c:order val="1"/>
          <c:tx>
            <c:strRef>
              <c:f>'Risk Chart'!$D$6</c:f>
              <c:strCache>
                <c:ptCount val="1"/>
                <c:pt idx="0">
                  <c:v>Criticality Risk</c:v>
                </c:pt>
              </c:strCache>
            </c:strRef>
          </c:tx>
          <c:spPr>
            <a:ln w="25400">
              <a:solidFill>
                <a:srgbClr val="FFC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C000"/>
              </a:solidFill>
              <a:ln>
                <a:solidFill>
                  <a:srgbClr val="FFC000"/>
                </a:solidFill>
                <a:prstDash val="solid"/>
              </a:ln>
            </c:spPr>
          </c:marker>
          <c:xVal>
            <c:numRef>
              <c:f>'Risk Chart'!$C$7:$C$15</c:f>
              <c:numCache>
                <c:formatCode>0.0</c:formatCode>
                <c:ptCount val="9"/>
                <c:pt idx="0">
                  <c:v>7.1333333333333337</c:v>
                </c:pt>
                <c:pt idx="1">
                  <c:v>7.833333333333333</c:v>
                </c:pt>
                <c:pt idx="2">
                  <c:v>8.5333333333333332</c:v>
                </c:pt>
                <c:pt idx="3">
                  <c:v>9.4666666666666668</c:v>
                </c:pt>
                <c:pt idx="4">
                  <c:v>9.9333333333333336</c:v>
                </c:pt>
                <c:pt idx="5">
                  <c:v>10.4</c:v>
                </c:pt>
                <c:pt idx="6">
                  <c:v>10.866666666666699</c:v>
                </c:pt>
                <c:pt idx="7">
                  <c:v>12.033333333333299</c:v>
                </c:pt>
                <c:pt idx="8">
                  <c:v>13.433333333333334</c:v>
                </c:pt>
              </c:numCache>
            </c:numRef>
          </c:xVal>
          <c:yVal>
            <c:numRef>
              <c:f>'Risk Chart'!$D$7:$D$15</c:f>
              <c:numCache>
                <c:formatCode>0.00</c:formatCode>
                <c:ptCount val="9"/>
                <c:pt idx="0">
                  <c:v>0.80555555555555558</c:v>
                </c:pt>
                <c:pt idx="1">
                  <c:v>0.77173913043478259</c:v>
                </c:pt>
                <c:pt idx="2">
                  <c:v>0.7857142857142857</c:v>
                </c:pt>
                <c:pt idx="3">
                  <c:v>0.70238095238095233</c:v>
                </c:pt>
                <c:pt idx="4">
                  <c:v>0.72619047619047616</c:v>
                </c:pt>
                <c:pt idx="5">
                  <c:v>0.45238095238095238</c:v>
                </c:pt>
                <c:pt idx="6">
                  <c:v>0.42857142857142855</c:v>
                </c:pt>
                <c:pt idx="7">
                  <c:v>0.2857142857142857</c:v>
                </c:pt>
                <c:pt idx="8">
                  <c:v>0.2857142857142857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60A-4A71-A460-B373B8C5CC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327024"/>
        <c:axId val="202327416"/>
      </c:scatterChart>
      <c:valAx>
        <c:axId val="202327024"/>
        <c:scaling>
          <c:orientation val="minMax"/>
          <c:max val="15"/>
          <c:min val="6"/>
        </c:scaling>
        <c:delete val="0"/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Duration</a:t>
                </a:r>
              </a:p>
            </c:rich>
          </c:tx>
          <c:layout>
            <c:manualLayout>
              <c:xMode val="edge"/>
              <c:yMode val="edge"/>
              <c:x val="0.37959931614052828"/>
              <c:y val="0.9182689270759393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2327416"/>
        <c:crosses val="autoZero"/>
        <c:crossBetween val="midCat"/>
      </c:valAx>
      <c:valAx>
        <c:axId val="202327416"/>
        <c:scaling>
          <c:orientation val="minMax"/>
          <c:max val="1"/>
        </c:scaling>
        <c:delete val="0"/>
        <c:axPos val="l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Risk 
</a:t>
                </a:r>
              </a:p>
            </c:rich>
          </c:tx>
          <c:layout>
            <c:manualLayout>
              <c:xMode val="edge"/>
              <c:yMode val="edge"/>
              <c:x val="5.7341857497170646E-3"/>
              <c:y val="0.4759066123023930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23270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142201834862384"/>
          <c:y val="0.15513658595507804"/>
          <c:w val="0.14678899082568808"/>
          <c:h val="9.433981578349340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System Risk Curve and Trends Lines</a:t>
            </a:r>
          </a:p>
        </c:rich>
      </c:tx>
      <c:layout>
        <c:manualLayout>
          <c:xMode val="edge"/>
          <c:yMode val="edge"/>
          <c:x val="0.34450321139663154"/>
          <c:y val="2.87917944997758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395776393978246E-2"/>
          <c:y val="0.14779746204295577"/>
          <c:w val="0.66632742543855716"/>
          <c:h val="0.70251780659378971"/>
        </c:manualLayout>
      </c:layout>
      <c:scatterChart>
        <c:scatterStyle val="lineMarker"/>
        <c:varyColors val="0"/>
        <c:ser>
          <c:idx val="4"/>
          <c:order val="0"/>
          <c:tx>
            <c:strRef>
              <c:f>'Risk Chart'!$E$6</c:f>
              <c:strCache>
                <c:ptCount val="1"/>
                <c:pt idx="0">
                  <c:v>Activity Risk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trendline>
            <c:name>Activity Risk (Model)</c:name>
            <c:spPr>
              <a:ln w="12700">
                <a:solidFill>
                  <a:srgbClr val="FF0000"/>
                </a:solidFill>
                <a:prstDash val="lgDash"/>
              </a:ln>
            </c:spPr>
            <c:trendlineType val="poly"/>
            <c:order val="3"/>
            <c:forward val="0.5"/>
            <c:backward val="0.5"/>
            <c:dispRSqr val="1"/>
            <c:dispEq val="1"/>
            <c:trendlineLbl>
              <c:layout>
                <c:manualLayout>
                  <c:x val="7.5735724374055291E-3"/>
                  <c:y val="-0.29816097973080152"/>
                </c:manualLayout>
              </c:layout>
              <c:tx>
                <c:rich>
                  <a:bodyPr/>
                  <a:lstStyle/>
                  <a:p>
                    <a:pPr>
                      <a:defRPr sz="1150" b="0" i="0" u="none" strike="noStrike" baseline="0">
                        <a:solidFill>
                          <a:srgbClr val="FF66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baseline="0">
                        <a:solidFill>
                          <a:srgbClr val="FF0000"/>
                        </a:solidFill>
                      </a:rPr>
                      <a:t>y = 0.01x</a:t>
                    </a:r>
                    <a:r>
                      <a:rPr lang="en-US" baseline="30000">
                        <a:solidFill>
                          <a:srgbClr val="FF0000"/>
                        </a:solidFill>
                      </a:rPr>
                      <a:t>3</a:t>
                    </a:r>
                    <a:r>
                      <a:rPr lang="en-US" baseline="0">
                        <a:solidFill>
                          <a:srgbClr val="FF0000"/>
                        </a:solidFill>
                      </a:rPr>
                      <a:t> - 0.36x</a:t>
                    </a:r>
                    <a:r>
                      <a:rPr lang="en-US" baseline="30000">
                        <a:solidFill>
                          <a:srgbClr val="FF0000"/>
                        </a:solidFill>
                      </a:rPr>
                      <a:t>2</a:t>
                    </a:r>
                    <a:r>
                      <a:rPr lang="en-US" baseline="0">
                        <a:solidFill>
                          <a:srgbClr val="FF0000"/>
                        </a:solidFill>
                      </a:rPr>
                      <a:t> + 3.67x - 11.07</a:t>
                    </a:r>
                    <a:br>
                      <a:rPr lang="en-US" baseline="0">
                        <a:solidFill>
                          <a:srgbClr val="FF0000"/>
                        </a:solidFill>
                      </a:rPr>
                    </a:br>
                    <a:r>
                      <a:rPr lang="en-US" baseline="0">
                        <a:solidFill>
                          <a:srgbClr val="FF0000"/>
                        </a:solidFill>
                      </a:rPr>
                      <a:t>R² = 0.94</a:t>
                    </a:r>
                    <a:endParaRPr lang="en-US">
                      <a:solidFill>
                        <a:srgbClr val="FF0000"/>
                      </a:solidFill>
                    </a:endParaRPr>
                  </a:p>
                </c:rich>
              </c:tx>
              <c:numFmt formatCode="0.00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'Risk Chart'!$C$7:$C$15</c:f>
              <c:numCache>
                <c:formatCode>0.0</c:formatCode>
                <c:ptCount val="9"/>
                <c:pt idx="0">
                  <c:v>7.1333333333333337</c:v>
                </c:pt>
                <c:pt idx="1">
                  <c:v>7.833333333333333</c:v>
                </c:pt>
                <c:pt idx="2">
                  <c:v>8.5333333333333332</c:v>
                </c:pt>
                <c:pt idx="3">
                  <c:v>9.4666666666666668</c:v>
                </c:pt>
                <c:pt idx="4">
                  <c:v>9.9333333333333336</c:v>
                </c:pt>
                <c:pt idx="5">
                  <c:v>10.4</c:v>
                </c:pt>
                <c:pt idx="6">
                  <c:v>10.866666666666699</c:v>
                </c:pt>
                <c:pt idx="7">
                  <c:v>12.033333333333299</c:v>
                </c:pt>
                <c:pt idx="8">
                  <c:v>13.433333333333334</c:v>
                </c:pt>
              </c:numCache>
            </c:numRef>
          </c:xVal>
          <c:yVal>
            <c:numRef>
              <c:f>'Risk Chart'!$E$7:$E$15</c:f>
              <c:numCache>
                <c:formatCode>0.00</c:formatCode>
                <c:ptCount val="9"/>
                <c:pt idx="0">
                  <c:v>0.75661375661375663</c:v>
                </c:pt>
                <c:pt idx="1">
                  <c:v>0.80978260869565211</c:v>
                </c:pt>
                <c:pt idx="2">
                  <c:v>0.80272108843537415</c:v>
                </c:pt>
                <c:pt idx="3">
                  <c:v>0.77489177489177485</c:v>
                </c:pt>
                <c:pt idx="4">
                  <c:v>0.79487179487179493</c:v>
                </c:pt>
                <c:pt idx="5">
                  <c:v>0.539313399778516</c:v>
                </c:pt>
                <c:pt idx="6">
                  <c:v>0.44654088050314467</c:v>
                </c:pt>
                <c:pt idx="7">
                  <c:v>0.32610006027727545</c:v>
                </c:pt>
                <c:pt idx="8">
                  <c:v>0.26700680272108845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97-4211-B7F9-997DF2DC9F13}"/>
            </c:ext>
          </c:extLst>
        </c:ser>
        <c:ser>
          <c:idx val="3"/>
          <c:order val="1"/>
          <c:tx>
            <c:strRef>
              <c:f>'Risk Chart'!$D$6</c:f>
              <c:strCache>
                <c:ptCount val="1"/>
                <c:pt idx="0">
                  <c:v>Criticality Risk</c:v>
                </c:pt>
              </c:strCache>
            </c:strRef>
          </c:tx>
          <c:spPr>
            <a:ln w="25400">
              <a:solidFill>
                <a:srgbClr val="FFC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C000"/>
              </a:solidFill>
              <a:ln>
                <a:solidFill>
                  <a:srgbClr val="FFC000"/>
                </a:solidFill>
                <a:prstDash val="solid"/>
              </a:ln>
            </c:spPr>
          </c:marker>
          <c:trendline>
            <c:name>Criticality Risk (Model)</c:name>
            <c:spPr>
              <a:ln w="12700">
                <a:solidFill>
                  <a:srgbClr val="FFC000"/>
                </a:solidFill>
                <a:prstDash val="lgDash"/>
              </a:ln>
            </c:spPr>
            <c:trendlineType val="poly"/>
            <c:order val="3"/>
            <c:forward val="0.5"/>
            <c:backward val="0.5"/>
            <c:dispRSqr val="1"/>
            <c:dispEq val="1"/>
            <c:trendlineLbl>
              <c:layout>
                <c:manualLayout>
                  <c:x val="-0.26948995446584501"/>
                  <c:y val="-8.4145950289604365E-2"/>
                </c:manualLayout>
              </c:layout>
              <c:tx>
                <c:rich>
                  <a:bodyPr/>
                  <a:lstStyle/>
                  <a:p>
                    <a:pPr>
                      <a:defRPr sz="1150" b="0" i="0" u="none" strike="noStrike" baseline="0">
                        <a:solidFill>
                          <a:srgbClr val="FF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baseline="0">
                        <a:solidFill>
                          <a:srgbClr val="FFC000"/>
                        </a:solidFill>
                      </a:rPr>
                      <a:t>y = 0.01x</a:t>
                    </a:r>
                    <a:r>
                      <a:rPr lang="en-US" baseline="30000">
                        <a:solidFill>
                          <a:srgbClr val="FFC000"/>
                        </a:solidFill>
                      </a:rPr>
                      <a:t>3</a:t>
                    </a:r>
                    <a:r>
                      <a:rPr lang="en-US" baseline="0">
                        <a:solidFill>
                          <a:srgbClr val="FFC000"/>
                        </a:solidFill>
                      </a:rPr>
                      <a:t> - 0.31x</a:t>
                    </a:r>
                    <a:r>
                      <a:rPr lang="en-US" baseline="30000">
                        <a:solidFill>
                          <a:srgbClr val="FFC000"/>
                        </a:solidFill>
                      </a:rPr>
                      <a:t>2</a:t>
                    </a:r>
                    <a:r>
                      <a:rPr lang="en-US" baseline="0">
                        <a:solidFill>
                          <a:srgbClr val="FFC000"/>
                        </a:solidFill>
                      </a:rPr>
                      <a:t> + 3.06x - 8.79</a:t>
                    </a:r>
                    <a:br>
                      <a:rPr lang="en-US" baseline="0">
                        <a:solidFill>
                          <a:srgbClr val="FFC000"/>
                        </a:solidFill>
                      </a:rPr>
                    </a:br>
                    <a:r>
                      <a:rPr lang="en-US" baseline="0">
                        <a:solidFill>
                          <a:srgbClr val="FFC000"/>
                        </a:solidFill>
                      </a:rPr>
                      <a:t>R² = 0.94</a:t>
                    </a:r>
                    <a:endParaRPr lang="en-US">
                      <a:solidFill>
                        <a:srgbClr val="FFC000"/>
                      </a:solidFill>
                    </a:endParaRPr>
                  </a:p>
                </c:rich>
              </c:tx>
              <c:numFmt formatCode="0.00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'Risk Chart'!$C$7:$C$15</c:f>
              <c:numCache>
                <c:formatCode>0.0</c:formatCode>
                <c:ptCount val="9"/>
                <c:pt idx="0">
                  <c:v>7.1333333333333337</c:v>
                </c:pt>
                <c:pt idx="1">
                  <c:v>7.833333333333333</c:v>
                </c:pt>
                <c:pt idx="2">
                  <c:v>8.5333333333333332</c:v>
                </c:pt>
                <c:pt idx="3">
                  <c:v>9.4666666666666668</c:v>
                </c:pt>
                <c:pt idx="4">
                  <c:v>9.9333333333333336</c:v>
                </c:pt>
                <c:pt idx="5">
                  <c:v>10.4</c:v>
                </c:pt>
                <c:pt idx="6">
                  <c:v>10.866666666666699</c:v>
                </c:pt>
                <c:pt idx="7">
                  <c:v>12.033333333333299</c:v>
                </c:pt>
                <c:pt idx="8">
                  <c:v>13.433333333333334</c:v>
                </c:pt>
              </c:numCache>
            </c:numRef>
          </c:xVal>
          <c:yVal>
            <c:numRef>
              <c:f>'Risk Chart'!$D$7:$D$15</c:f>
              <c:numCache>
                <c:formatCode>0.00</c:formatCode>
                <c:ptCount val="9"/>
                <c:pt idx="0">
                  <c:v>0.80555555555555558</c:v>
                </c:pt>
                <c:pt idx="1">
                  <c:v>0.77173913043478259</c:v>
                </c:pt>
                <c:pt idx="2">
                  <c:v>0.7857142857142857</c:v>
                </c:pt>
                <c:pt idx="3">
                  <c:v>0.70238095238095233</c:v>
                </c:pt>
                <c:pt idx="4">
                  <c:v>0.72619047619047616</c:v>
                </c:pt>
                <c:pt idx="5">
                  <c:v>0.45238095238095238</c:v>
                </c:pt>
                <c:pt idx="6">
                  <c:v>0.42857142857142855</c:v>
                </c:pt>
                <c:pt idx="7">
                  <c:v>0.2857142857142857</c:v>
                </c:pt>
                <c:pt idx="8">
                  <c:v>0.2857142857142857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97-4211-B7F9-997DF2DC9F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912624"/>
        <c:axId val="232913016"/>
      </c:scatterChart>
      <c:valAx>
        <c:axId val="232912624"/>
        <c:scaling>
          <c:orientation val="minMax"/>
          <c:max val="15"/>
          <c:min val="6"/>
        </c:scaling>
        <c:delete val="0"/>
        <c:axPos val="b"/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Duration</a:t>
                </a:r>
              </a:p>
            </c:rich>
          </c:tx>
          <c:layout>
            <c:manualLayout>
              <c:xMode val="edge"/>
              <c:yMode val="edge"/>
              <c:x val="0.38446114861992142"/>
              <c:y val="0.917496032765578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2913016"/>
        <c:crosses val="autoZero"/>
        <c:crossBetween val="midCat"/>
      </c:valAx>
      <c:valAx>
        <c:axId val="232913016"/>
        <c:scaling>
          <c:orientation val="minMax"/>
          <c:max val="1"/>
        </c:scaling>
        <c:delete val="0"/>
        <c:axPos val="l"/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Risk 
</a:t>
                </a:r>
              </a:p>
            </c:rich>
          </c:tx>
          <c:layout>
            <c:manualLayout>
              <c:xMode val="edge"/>
              <c:yMode val="edge"/>
              <c:x val="5.3996814113138666E-3"/>
              <c:y val="0.4741036065309494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29126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593952483801297"/>
          <c:y val="0.15930902111324377"/>
          <c:w val="0.21274298056155508"/>
          <c:h val="0.178502879078694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Risk and Direct Cost</a:t>
            </a:r>
          </a:p>
        </c:rich>
      </c:tx>
      <c:layout>
        <c:manualLayout>
          <c:xMode val="edge"/>
          <c:yMode val="edge"/>
          <c:x val="0.34010695187165774"/>
          <c:y val="3.168316831683168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283422459893048E-2"/>
          <c:y val="0.15049519501778602"/>
          <c:w val="0.65240641711229952"/>
          <c:h val="0.69505017699003813"/>
        </c:manualLayout>
      </c:layout>
      <c:scatterChart>
        <c:scatterStyle val="lineMarker"/>
        <c:varyColors val="0"/>
        <c:ser>
          <c:idx val="0"/>
          <c:order val="2"/>
          <c:tx>
            <c:strRef>
              <c:f>'Risk and Direct Cost'!$D$6</c:f>
              <c:strCache>
                <c:ptCount val="1"/>
                <c:pt idx="0">
                  <c:v>Direct Cost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'Risk and Direct Cost'!$C$7:$C$12</c:f>
              <c:numCache>
                <c:formatCode>0.0</c:formatCode>
                <c:ptCount val="6"/>
                <c:pt idx="0">
                  <c:v>7.1333333333333337</c:v>
                </c:pt>
                <c:pt idx="1">
                  <c:v>7.833333333333333</c:v>
                </c:pt>
                <c:pt idx="2">
                  <c:v>8.5333333333333332</c:v>
                </c:pt>
                <c:pt idx="3">
                  <c:v>9.4666666666666668</c:v>
                </c:pt>
                <c:pt idx="4">
                  <c:v>9.9333333333333336</c:v>
                </c:pt>
                <c:pt idx="5">
                  <c:v>13.433333333333334</c:v>
                </c:pt>
              </c:numCache>
            </c:numRef>
          </c:xVal>
          <c:yVal>
            <c:numRef>
              <c:f>'Risk and Direct Cost'!$D$7:$D$12</c:f>
              <c:numCache>
                <c:formatCode>0.0</c:formatCode>
                <c:ptCount val="6"/>
                <c:pt idx="0">
                  <c:v>34.806666666666665</c:v>
                </c:pt>
                <c:pt idx="1">
                  <c:v>30.373333333333335</c:v>
                </c:pt>
                <c:pt idx="2">
                  <c:v>26.593333333333334</c:v>
                </c:pt>
                <c:pt idx="3">
                  <c:v>24.213333333333338</c:v>
                </c:pt>
                <c:pt idx="4">
                  <c:v>21.8333333333333</c:v>
                </c:pt>
                <c:pt idx="5">
                  <c:v>28.8333333333333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AB-4015-8F42-C207AF974A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914192"/>
        <c:axId val="232914584"/>
      </c:scatterChart>
      <c:scatterChart>
        <c:scatterStyle val="lineMarker"/>
        <c:varyColors val="0"/>
        <c:ser>
          <c:idx val="4"/>
          <c:order val="0"/>
          <c:tx>
            <c:strRef>
              <c:f>'Risk Chart'!$E$6</c:f>
              <c:strCache>
                <c:ptCount val="1"/>
                <c:pt idx="0">
                  <c:v>Activity Risk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6600"/>
                </a:solidFill>
                <a:prstDash val="solid"/>
              </a:ln>
            </c:spPr>
          </c:marker>
          <c:xVal>
            <c:numRef>
              <c:f>'Risk Chart'!$C$7:$C$15</c:f>
              <c:numCache>
                <c:formatCode>0.0</c:formatCode>
                <c:ptCount val="9"/>
                <c:pt idx="0">
                  <c:v>7.1333333333333337</c:v>
                </c:pt>
                <c:pt idx="1">
                  <c:v>7.833333333333333</c:v>
                </c:pt>
                <c:pt idx="2">
                  <c:v>8.5333333333333332</c:v>
                </c:pt>
                <c:pt idx="3">
                  <c:v>9.4666666666666668</c:v>
                </c:pt>
                <c:pt idx="4">
                  <c:v>9.9333333333333336</c:v>
                </c:pt>
                <c:pt idx="5">
                  <c:v>10.4</c:v>
                </c:pt>
                <c:pt idx="6">
                  <c:v>10.866666666666699</c:v>
                </c:pt>
                <c:pt idx="7">
                  <c:v>12.033333333333299</c:v>
                </c:pt>
                <c:pt idx="8">
                  <c:v>13.433333333333334</c:v>
                </c:pt>
              </c:numCache>
            </c:numRef>
          </c:xVal>
          <c:yVal>
            <c:numRef>
              <c:f>'Risk Chart'!$E$7:$E$15</c:f>
              <c:numCache>
                <c:formatCode>0.00</c:formatCode>
                <c:ptCount val="9"/>
                <c:pt idx="0">
                  <c:v>0.75661375661375663</c:v>
                </c:pt>
                <c:pt idx="1">
                  <c:v>0.80978260869565211</c:v>
                </c:pt>
                <c:pt idx="2">
                  <c:v>0.80272108843537415</c:v>
                </c:pt>
                <c:pt idx="3">
                  <c:v>0.77489177489177485</c:v>
                </c:pt>
                <c:pt idx="4">
                  <c:v>0.79487179487179493</c:v>
                </c:pt>
                <c:pt idx="5">
                  <c:v>0.539313399778516</c:v>
                </c:pt>
                <c:pt idx="6">
                  <c:v>0.44654088050314467</c:v>
                </c:pt>
                <c:pt idx="7">
                  <c:v>0.32610006027727545</c:v>
                </c:pt>
                <c:pt idx="8">
                  <c:v>0.26700680272108845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FAB-4015-8F42-C207AF974A21}"/>
            </c:ext>
          </c:extLst>
        </c:ser>
        <c:ser>
          <c:idx val="3"/>
          <c:order val="1"/>
          <c:tx>
            <c:strRef>
              <c:f>'Risk Chart'!$D$6</c:f>
              <c:strCache>
                <c:ptCount val="1"/>
                <c:pt idx="0">
                  <c:v>Criticality Risk</c:v>
                </c:pt>
              </c:strCache>
            </c:strRef>
          </c:tx>
          <c:spPr>
            <a:ln w="25400">
              <a:solidFill>
                <a:srgbClr val="FFC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C000"/>
              </a:solidFill>
              <a:ln>
                <a:solidFill>
                  <a:srgbClr val="FFC000"/>
                </a:solidFill>
                <a:prstDash val="solid"/>
              </a:ln>
            </c:spPr>
          </c:marker>
          <c:xVal>
            <c:numRef>
              <c:f>'Risk Chart'!$C$7:$C$15</c:f>
              <c:numCache>
                <c:formatCode>0.0</c:formatCode>
                <c:ptCount val="9"/>
                <c:pt idx="0">
                  <c:v>7.1333333333333337</c:v>
                </c:pt>
                <c:pt idx="1">
                  <c:v>7.833333333333333</c:v>
                </c:pt>
                <c:pt idx="2">
                  <c:v>8.5333333333333332</c:v>
                </c:pt>
                <c:pt idx="3">
                  <c:v>9.4666666666666668</c:v>
                </c:pt>
                <c:pt idx="4">
                  <c:v>9.9333333333333336</c:v>
                </c:pt>
                <c:pt idx="5">
                  <c:v>10.4</c:v>
                </c:pt>
                <c:pt idx="6">
                  <c:v>10.866666666666699</c:v>
                </c:pt>
                <c:pt idx="7">
                  <c:v>12.033333333333299</c:v>
                </c:pt>
                <c:pt idx="8">
                  <c:v>13.433333333333334</c:v>
                </c:pt>
              </c:numCache>
            </c:numRef>
          </c:xVal>
          <c:yVal>
            <c:numRef>
              <c:f>'Risk Chart'!$D$7:$D$15</c:f>
              <c:numCache>
                <c:formatCode>0.00</c:formatCode>
                <c:ptCount val="9"/>
                <c:pt idx="0">
                  <c:v>0.80555555555555558</c:v>
                </c:pt>
                <c:pt idx="1">
                  <c:v>0.77173913043478259</c:v>
                </c:pt>
                <c:pt idx="2">
                  <c:v>0.7857142857142857</c:v>
                </c:pt>
                <c:pt idx="3">
                  <c:v>0.70238095238095233</c:v>
                </c:pt>
                <c:pt idx="4">
                  <c:v>0.72619047619047616</c:v>
                </c:pt>
                <c:pt idx="5">
                  <c:v>0.45238095238095238</c:v>
                </c:pt>
                <c:pt idx="6">
                  <c:v>0.42857142857142855</c:v>
                </c:pt>
                <c:pt idx="7">
                  <c:v>0.2857142857142857</c:v>
                </c:pt>
                <c:pt idx="8">
                  <c:v>0.2857142857142857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FAB-4015-8F42-C207AF974A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914976"/>
        <c:axId val="232915368"/>
      </c:scatterChart>
      <c:valAx>
        <c:axId val="232914192"/>
        <c:scaling>
          <c:orientation val="minMax"/>
          <c:max val="15"/>
          <c:min val="6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Duration</a:t>
                </a:r>
              </a:p>
            </c:rich>
          </c:tx>
          <c:layout>
            <c:manualLayout>
              <c:xMode val="edge"/>
              <c:yMode val="edge"/>
              <c:x val="0.37326203208556152"/>
              <c:y val="0.9148523167277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2914584"/>
        <c:crosses val="autoZero"/>
        <c:crossBetween val="midCat"/>
      </c:valAx>
      <c:valAx>
        <c:axId val="232914584"/>
        <c:scaling>
          <c:orientation val="minMax"/>
          <c:max val="50"/>
          <c:min val="15"/>
        </c:scaling>
        <c:delete val="0"/>
        <c:axPos val="l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Cost</a:t>
                </a:r>
              </a:p>
            </c:rich>
          </c:tx>
          <c:layout>
            <c:manualLayout>
              <c:xMode val="edge"/>
              <c:yMode val="edge"/>
              <c:x val="1.1764705882352941E-2"/>
              <c:y val="0.463366752423273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2914192"/>
        <c:crosses val="autoZero"/>
        <c:crossBetween val="midCat"/>
        <c:majorUnit val="5"/>
      </c:valAx>
      <c:valAx>
        <c:axId val="232914976"/>
        <c:scaling>
          <c:orientation val="minMax"/>
        </c:scaling>
        <c:delete val="1"/>
        <c:axPos val="b"/>
        <c:numFmt formatCode="0.0" sourceLinked="1"/>
        <c:majorTickMark val="out"/>
        <c:minorTickMark val="none"/>
        <c:tickLblPos val="nextTo"/>
        <c:crossAx val="232915368"/>
        <c:crosses val="autoZero"/>
        <c:crossBetween val="midCat"/>
      </c:valAx>
      <c:valAx>
        <c:axId val="232915368"/>
        <c:scaling>
          <c:orientation val="minMax"/>
          <c:max val="1"/>
        </c:scaling>
        <c:delete val="0"/>
        <c:axPos val="r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Risk .</a:t>
                </a:r>
              </a:p>
            </c:rich>
          </c:tx>
          <c:layout>
            <c:manualLayout>
              <c:xMode val="edge"/>
              <c:yMode val="edge"/>
              <c:x val="0.77005347593582885"/>
              <c:y val="0.46534695044307578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2914976"/>
        <c:crosses val="max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"/>
          <c:y val="0.13861406928094383"/>
          <c:w val="0.14117647058823535"/>
          <c:h val="0.1386140692809438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Time Cost Curve</a:t>
            </a:r>
          </a:p>
        </c:rich>
      </c:tx>
      <c:layout>
        <c:manualLayout>
          <c:xMode val="edge"/>
          <c:yMode val="edge"/>
          <c:x val="0.35616073659241793"/>
          <c:y val="3.258762715760326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285937600164407E-2"/>
          <c:y val="0.15275456078899322"/>
          <c:w val="0.67809584787505561"/>
          <c:h val="0.68841388728906272"/>
        </c:manualLayout>
      </c:layout>
      <c:scatterChart>
        <c:scatterStyle val="lineMarker"/>
        <c:varyColors val="0"/>
        <c:ser>
          <c:idx val="2"/>
          <c:order val="0"/>
          <c:tx>
            <c:strRef>
              <c:f>'Time Cost'!$F$6</c:f>
              <c:strCache>
                <c:ptCount val="1"/>
                <c:pt idx="0">
                  <c:v>Total Cost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trendline>
            <c:name>Total Cost (Model)</c:name>
            <c:spPr>
              <a:ln w="12700">
                <a:solidFill>
                  <a:srgbClr val="FF0000"/>
                </a:solidFill>
                <a:prstDash val="lgDash"/>
              </a:ln>
            </c:spPr>
            <c:trendlineType val="poly"/>
            <c:order val="2"/>
            <c:dispRSqr val="1"/>
            <c:dispEq val="1"/>
            <c:trendlineLbl>
              <c:layout>
                <c:manualLayout>
                  <c:x val="-2.5058986472231259E-2"/>
                  <c:y val="-2.1310873415649745E-3"/>
                </c:manualLayout>
              </c:layout>
              <c:numFmt formatCode="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'Time Cost'!$C$7:$C$12</c:f>
              <c:numCache>
                <c:formatCode>0.0</c:formatCode>
                <c:ptCount val="6"/>
                <c:pt idx="0">
                  <c:v>7.1333333333333337</c:v>
                </c:pt>
                <c:pt idx="1">
                  <c:v>7.833333333333333</c:v>
                </c:pt>
                <c:pt idx="2">
                  <c:v>8.5333333333333332</c:v>
                </c:pt>
                <c:pt idx="3">
                  <c:v>9.4666666666666668</c:v>
                </c:pt>
                <c:pt idx="4">
                  <c:v>9.9333333333333336</c:v>
                </c:pt>
                <c:pt idx="5">
                  <c:v>13.433333333333334</c:v>
                </c:pt>
              </c:numCache>
            </c:numRef>
          </c:xVal>
          <c:yVal>
            <c:numRef>
              <c:f>'Time Cost'!$F$7:$F$12</c:f>
              <c:numCache>
                <c:formatCode>0.0</c:formatCode>
                <c:ptCount val="6"/>
                <c:pt idx="0">
                  <c:v>63.533333333333317</c:v>
                </c:pt>
                <c:pt idx="1">
                  <c:v>62.606666666666662</c:v>
                </c:pt>
                <c:pt idx="2">
                  <c:v>59.293333333333337</c:v>
                </c:pt>
                <c:pt idx="3">
                  <c:v>61.113333333333337</c:v>
                </c:pt>
                <c:pt idx="4">
                  <c:v>61.066666666666642</c:v>
                </c:pt>
                <c:pt idx="5">
                  <c:v>79.970523439999965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865-4EF1-B04A-AB07E2437377}"/>
            </c:ext>
          </c:extLst>
        </c:ser>
        <c:ser>
          <c:idx val="0"/>
          <c:order val="1"/>
          <c:tx>
            <c:strRef>
              <c:f>'Time Cost'!$D$6</c:f>
              <c:strCache>
                <c:ptCount val="1"/>
                <c:pt idx="0">
                  <c:v>Direct Cost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x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trendline>
            <c:name>Direct Cost (Model)</c:name>
            <c:spPr>
              <a:ln w="12700">
                <a:solidFill>
                  <a:srgbClr val="0000FF"/>
                </a:solidFill>
                <a:prstDash val="lgDash"/>
              </a:ln>
            </c:spPr>
            <c:trendlineType val="poly"/>
            <c:order val="2"/>
            <c:dispRSqr val="1"/>
            <c:dispEq val="1"/>
            <c:trendlineLbl>
              <c:layout>
                <c:manualLayout>
                  <c:x val="3.6975018538420446E-2"/>
                  <c:y val="-5.5515035009639613E-2"/>
                </c:manualLayout>
              </c:layout>
              <c:numFmt formatCode="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'Time Cost'!$C$7:$C$12</c:f>
              <c:numCache>
                <c:formatCode>0.0</c:formatCode>
                <c:ptCount val="6"/>
                <c:pt idx="0">
                  <c:v>7.1333333333333337</c:v>
                </c:pt>
                <c:pt idx="1">
                  <c:v>7.833333333333333</c:v>
                </c:pt>
                <c:pt idx="2">
                  <c:v>8.5333333333333332</c:v>
                </c:pt>
                <c:pt idx="3">
                  <c:v>9.4666666666666668</c:v>
                </c:pt>
                <c:pt idx="4">
                  <c:v>9.9333333333333336</c:v>
                </c:pt>
                <c:pt idx="5">
                  <c:v>13.433333333333334</c:v>
                </c:pt>
              </c:numCache>
            </c:numRef>
          </c:xVal>
          <c:yVal>
            <c:numRef>
              <c:f>'Time Cost'!$D$7:$D$12</c:f>
              <c:numCache>
                <c:formatCode>0.0</c:formatCode>
                <c:ptCount val="6"/>
                <c:pt idx="0">
                  <c:v>34.799999999999997</c:v>
                </c:pt>
                <c:pt idx="1">
                  <c:v>30.373333333333335</c:v>
                </c:pt>
                <c:pt idx="2">
                  <c:v>26.593333333333334</c:v>
                </c:pt>
                <c:pt idx="3">
                  <c:v>24.213333333333338</c:v>
                </c:pt>
                <c:pt idx="4">
                  <c:v>21.8333333333333</c:v>
                </c:pt>
                <c:pt idx="5">
                  <c:v>28.8333333333333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865-4EF1-B04A-AB07E2437377}"/>
            </c:ext>
          </c:extLst>
        </c:ser>
        <c:ser>
          <c:idx val="1"/>
          <c:order val="2"/>
          <c:tx>
            <c:strRef>
              <c:f>'Time Cost'!$E$6</c:f>
              <c:strCache>
                <c:ptCount val="1"/>
                <c:pt idx="0">
                  <c:v>Indirect Cost</c:v>
                </c:pt>
              </c:strCache>
            </c:strRef>
          </c:tx>
          <c:spPr>
            <a:ln w="25400">
              <a:solidFill>
                <a:srgbClr val="FF66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6600"/>
              </a:solidFill>
              <a:ln>
                <a:solidFill>
                  <a:srgbClr val="FF6600"/>
                </a:solidFill>
                <a:prstDash val="solid"/>
              </a:ln>
            </c:spPr>
          </c:marker>
          <c:trendline>
            <c:name>Indirect Cost (Model)</c:name>
            <c:spPr>
              <a:ln w="12700">
                <a:solidFill>
                  <a:srgbClr val="FF9900"/>
                </a:solidFill>
                <a:prstDash val="lgDash"/>
              </a:ln>
            </c:spPr>
            <c:trendlineType val="linear"/>
            <c:dispRSqr val="1"/>
            <c:dispEq val="1"/>
            <c:trendlineLbl>
              <c:layout>
                <c:manualLayout>
                  <c:x val="-0.10238776649514059"/>
                  <c:y val="-4.8565394907556514E-3"/>
                </c:manualLayout>
              </c:layout>
              <c:numFmt formatCode="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FF99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'Time Cost'!$C$7:$C$12</c:f>
              <c:numCache>
                <c:formatCode>0.0</c:formatCode>
                <c:ptCount val="6"/>
                <c:pt idx="0">
                  <c:v>7.1333333333333337</c:v>
                </c:pt>
                <c:pt idx="1">
                  <c:v>7.833333333333333</c:v>
                </c:pt>
                <c:pt idx="2">
                  <c:v>8.5333333333333332</c:v>
                </c:pt>
                <c:pt idx="3">
                  <c:v>9.4666666666666668</c:v>
                </c:pt>
                <c:pt idx="4">
                  <c:v>9.9333333333333336</c:v>
                </c:pt>
                <c:pt idx="5">
                  <c:v>13.433333333333334</c:v>
                </c:pt>
              </c:numCache>
            </c:numRef>
          </c:xVal>
          <c:yVal>
            <c:numRef>
              <c:f>'Time Cost'!$E$7:$E$12</c:f>
              <c:numCache>
                <c:formatCode>0.0</c:formatCode>
                <c:ptCount val="6"/>
                <c:pt idx="0">
                  <c:v>28.73333333333332</c:v>
                </c:pt>
                <c:pt idx="1">
                  <c:v>32.233333333333327</c:v>
                </c:pt>
                <c:pt idx="2">
                  <c:v>32.700000000000003</c:v>
                </c:pt>
                <c:pt idx="3">
                  <c:v>36.9</c:v>
                </c:pt>
                <c:pt idx="4">
                  <c:v>39.233333333333341</c:v>
                </c:pt>
                <c:pt idx="5">
                  <c:v>51.137190106666665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865-4EF1-B04A-AB07E24373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912232"/>
        <c:axId val="232911840"/>
      </c:scatterChart>
      <c:valAx>
        <c:axId val="232912232"/>
        <c:scaling>
          <c:orientation val="minMax"/>
          <c:max val="15"/>
          <c:min val="6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Duration</a:t>
                </a:r>
              </a:p>
            </c:rich>
          </c:tx>
          <c:layout>
            <c:manualLayout>
              <c:xMode val="edge"/>
              <c:yMode val="edge"/>
              <c:x val="0.38610815894002554"/>
              <c:y val="0.9124539880580101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2911840"/>
        <c:crosses val="autoZero"/>
        <c:crossBetween val="midCat"/>
      </c:valAx>
      <c:valAx>
        <c:axId val="232911840"/>
        <c:scaling>
          <c:orientation val="minMax"/>
          <c:max val="9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Cost </a:t>
                </a:r>
              </a:p>
            </c:rich>
          </c:tx>
          <c:layout>
            <c:manualLayout>
              <c:xMode val="edge"/>
              <c:yMode val="edge"/>
              <c:x val="1.1765042738641627E-2"/>
              <c:y val="0.4684473809409261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2912232"/>
        <c:crosses val="autoZero"/>
        <c:crossBetween val="midCat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2299465240641714"/>
          <c:y val="0.15885947046843177"/>
          <c:w val="0.20213903743315509"/>
          <c:h val="0.2851323828920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Time Cost Curve</a:t>
            </a:r>
          </a:p>
        </c:rich>
      </c:tx>
      <c:layout>
        <c:manualLayout>
          <c:xMode val="edge"/>
          <c:yMode val="edge"/>
          <c:x val="0.35616073659241793"/>
          <c:y val="3.258762715760326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285937600164407E-2"/>
          <c:y val="0.15275456078899322"/>
          <c:w val="0.67809584787505561"/>
          <c:h val="0.68841388728906272"/>
        </c:manualLayout>
      </c:layout>
      <c:scatterChart>
        <c:scatterStyle val="lineMarker"/>
        <c:varyColors val="0"/>
        <c:ser>
          <c:idx val="2"/>
          <c:order val="0"/>
          <c:tx>
            <c:strRef>
              <c:f>'Time Cost'!$F$6</c:f>
              <c:strCache>
                <c:ptCount val="1"/>
                <c:pt idx="0">
                  <c:v>Total Cost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'Time Cost'!$C$7:$C$12</c:f>
              <c:numCache>
                <c:formatCode>0.0</c:formatCode>
                <c:ptCount val="6"/>
                <c:pt idx="0">
                  <c:v>7.1333333333333337</c:v>
                </c:pt>
                <c:pt idx="1">
                  <c:v>7.833333333333333</c:v>
                </c:pt>
                <c:pt idx="2">
                  <c:v>8.5333333333333332</c:v>
                </c:pt>
                <c:pt idx="3">
                  <c:v>9.4666666666666668</c:v>
                </c:pt>
                <c:pt idx="4">
                  <c:v>9.9333333333333336</c:v>
                </c:pt>
                <c:pt idx="5">
                  <c:v>13.433333333333334</c:v>
                </c:pt>
              </c:numCache>
            </c:numRef>
          </c:xVal>
          <c:yVal>
            <c:numRef>
              <c:f>'Time Cost'!$F$7:$F$12</c:f>
              <c:numCache>
                <c:formatCode>0.0</c:formatCode>
                <c:ptCount val="6"/>
                <c:pt idx="0">
                  <c:v>63.533333333333317</c:v>
                </c:pt>
                <c:pt idx="1">
                  <c:v>62.606666666666662</c:v>
                </c:pt>
                <c:pt idx="2">
                  <c:v>59.293333333333337</c:v>
                </c:pt>
                <c:pt idx="3">
                  <c:v>61.113333333333337</c:v>
                </c:pt>
                <c:pt idx="4">
                  <c:v>61.066666666666642</c:v>
                </c:pt>
                <c:pt idx="5">
                  <c:v>79.970523439999965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E0-4B97-85A2-F1A988037DF4}"/>
            </c:ext>
          </c:extLst>
        </c:ser>
        <c:ser>
          <c:idx val="0"/>
          <c:order val="1"/>
          <c:tx>
            <c:strRef>
              <c:f>'Time Cost'!$D$6</c:f>
              <c:strCache>
                <c:ptCount val="1"/>
                <c:pt idx="0">
                  <c:v>Direct Cost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'Time Cost'!$C$7:$C$12</c:f>
              <c:numCache>
                <c:formatCode>0.0</c:formatCode>
                <c:ptCount val="6"/>
                <c:pt idx="0">
                  <c:v>7.1333333333333337</c:v>
                </c:pt>
                <c:pt idx="1">
                  <c:v>7.833333333333333</c:v>
                </c:pt>
                <c:pt idx="2">
                  <c:v>8.5333333333333332</c:v>
                </c:pt>
                <c:pt idx="3">
                  <c:v>9.4666666666666668</c:v>
                </c:pt>
                <c:pt idx="4">
                  <c:v>9.9333333333333336</c:v>
                </c:pt>
                <c:pt idx="5">
                  <c:v>13.433333333333334</c:v>
                </c:pt>
              </c:numCache>
            </c:numRef>
          </c:xVal>
          <c:yVal>
            <c:numRef>
              <c:f>'Time Cost'!$D$7:$D$12</c:f>
              <c:numCache>
                <c:formatCode>0.0</c:formatCode>
                <c:ptCount val="6"/>
                <c:pt idx="0">
                  <c:v>34.799999999999997</c:v>
                </c:pt>
                <c:pt idx="1">
                  <c:v>30.373333333333335</c:v>
                </c:pt>
                <c:pt idx="2">
                  <c:v>26.593333333333334</c:v>
                </c:pt>
                <c:pt idx="3">
                  <c:v>24.213333333333338</c:v>
                </c:pt>
                <c:pt idx="4">
                  <c:v>21.8333333333333</c:v>
                </c:pt>
                <c:pt idx="5">
                  <c:v>28.8333333333333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EE0-4B97-85A2-F1A988037DF4}"/>
            </c:ext>
          </c:extLst>
        </c:ser>
        <c:ser>
          <c:idx val="1"/>
          <c:order val="2"/>
          <c:tx>
            <c:strRef>
              <c:f>'Time Cost'!$E$6</c:f>
              <c:strCache>
                <c:ptCount val="1"/>
                <c:pt idx="0">
                  <c:v>Indirect Cost</c:v>
                </c:pt>
              </c:strCache>
            </c:strRef>
          </c:tx>
          <c:spPr>
            <a:ln w="25400">
              <a:solidFill>
                <a:srgbClr val="FF66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6600"/>
              </a:solidFill>
              <a:ln>
                <a:solidFill>
                  <a:srgbClr val="FF6600"/>
                </a:solidFill>
                <a:prstDash val="solid"/>
              </a:ln>
            </c:spPr>
          </c:marker>
          <c:xVal>
            <c:numRef>
              <c:f>'Time Cost'!$C$7:$C$12</c:f>
              <c:numCache>
                <c:formatCode>0.0</c:formatCode>
                <c:ptCount val="6"/>
                <c:pt idx="0">
                  <c:v>7.1333333333333337</c:v>
                </c:pt>
                <c:pt idx="1">
                  <c:v>7.833333333333333</c:v>
                </c:pt>
                <c:pt idx="2">
                  <c:v>8.5333333333333332</c:v>
                </c:pt>
                <c:pt idx="3">
                  <c:v>9.4666666666666668</c:v>
                </c:pt>
                <c:pt idx="4">
                  <c:v>9.9333333333333336</c:v>
                </c:pt>
                <c:pt idx="5">
                  <c:v>13.433333333333334</c:v>
                </c:pt>
              </c:numCache>
            </c:numRef>
          </c:xVal>
          <c:yVal>
            <c:numRef>
              <c:f>'Time Cost'!$E$7:$E$24</c:f>
              <c:numCache>
                <c:formatCode>0.0</c:formatCode>
                <c:ptCount val="18"/>
                <c:pt idx="0">
                  <c:v>28.73333333333332</c:v>
                </c:pt>
                <c:pt idx="1">
                  <c:v>32.233333333333327</c:v>
                </c:pt>
                <c:pt idx="2">
                  <c:v>32.700000000000003</c:v>
                </c:pt>
                <c:pt idx="3">
                  <c:v>36.9</c:v>
                </c:pt>
                <c:pt idx="4">
                  <c:v>39.233333333333341</c:v>
                </c:pt>
                <c:pt idx="5">
                  <c:v>51.137190106666665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EE0-4B97-85A2-F1A988037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913800"/>
        <c:axId val="232916152"/>
      </c:scatterChart>
      <c:valAx>
        <c:axId val="232913800"/>
        <c:scaling>
          <c:orientation val="minMax"/>
          <c:max val="15"/>
          <c:min val="6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Duration</a:t>
                </a:r>
              </a:p>
            </c:rich>
          </c:tx>
          <c:layout>
            <c:manualLayout>
              <c:xMode val="edge"/>
              <c:yMode val="edge"/>
              <c:x val="0.38610815894002554"/>
              <c:y val="0.9124539880580101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2916152"/>
        <c:crosses val="autoZero"/>
        <c:crossBetween val="midCat"/>
      </c:valAx>
      <c:valAx>
        <c:axId val="232916152"/>
        <c:scaling>
          <c:orientation val="minMax"/>
          <c:max val="9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Cost </a:t>
                </a:r>
              </a:p>
            </c:rich>
          </c:tx>
          <c:layout>
            <c:manualLayout>
              <c:xMode val="edge"/>
              <c:yMode val="edge"/>
              <c:x val="1.1765042738641627E-2"/>
              <c:y val="0.4684473809409261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2913800"/>
        <c:crosses val="autoZero"/>
        <c:crossBetween val="midCat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470588235294112"/>
          <c:y val="0.13034623217922606"/>
          <c:w val="0.13155080213903744"/>
          <c:h val="0.142566191446028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Time Indirect Cost </a:t>
            </a:r>
          </a:p>
        </c:rich>
      </c:tx>
      <c:layout>
        <c:manualLayout>
          <c:xMode val="edge"/>
          <c:yMode val="edge"/>
          <c:x val="0.34974339972209356"/>
          <c:y val="3.258762715760326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355489410692886E-2"/>
          <c:y val="0.15275456078899322"/>
          <c:w val="0.67702629606452713"/>
          <c:h val="0.68841388728906272"/>
        </c:manualLayout>
      </c:layout>
      <c:scatterChart>
        <c:scatterStyle val="lineMarker"/>
        <c:varyColors val="0"/>
        <c:ser>
          <c:idx val="1"/>
          <c:order val="0"/>
          <c:tx>
            <c:strRef>
              <c:f>'Time Cost'!$E$6</c:f>
              <c:strCache>
                <c:ptCount val="1"/>
                <c:pt idx="0">
                  <c:v>Indirect Cost</c:v>
                </c:pt>
              </c:strCache>
            </c:strRef>
          </c:tx>
          <c:spPr>
            <a:ln w="25400">
              <a:solidFill>
                <a:srgbClr val="FF66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6600"/>
              </a:solidFill>
              <a:ln>
                <a:solidFill>
                  <a:srgbClr val="FF6600"/>
                </a:solidFill>
                <a:prstDash val="solid"/>
              </a:ln>
            </c:spPr>
          </c:marker>
          <c:trendline>
            <c:name>Indirect Cost (Model)</c:name>
            <c:spPr>
              <a:ln w="12700">
                <a:solidFill>
                  <a:srgbClr val="FF9900"/>
                </a:solidFill>
                <a:prstDash val="lgDash"/>
              </a:ln>
            </c:spPr>
            <c:trendlineType val="linear"/>
            <c:forward val="3.5"/>
            <c:dispRSqr val="1"/>
            <c:dispEq val="1"/>
            <c:trendlineLbl>
              <c:layout>
                <c:manualLayout>
                  <c:x val="-0.10289199601447291"/>
                  <c:y val="-4.8565394907556514E-3"/>
                </c:manualLayout>
              </c:layout>
              <c:numFmt formatCode="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FF99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'Time Cost'!$C$7:$C$11</c:f>
              <c:numCache>
                <c:formatCode>0.0</c:formatCode>
                <c:ptCount val="5"/>
                <c:pt idx="0">
                  <c:v>7.1333333333333337</c:v>
                </c:pt>
                <c:pt idx="1">
                  <c:v>7.833333333333333</c:v>
                </c:pt>
                <c:pt idx="2">
                  <c:v>8.5333333333333332</c:v>
                </c:pt>
                <c:pt idx="3">
                  <c:v>9.4666666666666668</c:v>
                </c:pt>
                <c:pt idx="4">
                  <c:v>9.9333333333333336</c:v>
                </c:pt>
              </c:numCache>
            </c:numRef>
          </c:xVal>
          <c:yVal>
            <c:numRef>
              <c:f>'Time Cost'!$E$7:$E$11</c:f>
              <c:numCache>
                <c:formatCode>0.0</c:formatCode>
                <c:ptCount val="5"/>
                <c:pt idx="0">
                  <c:v>28.73333333333332</c:v>
                </c:pt>
                <c:pt idx="1">
                  <c:v>32.233333333333327</c:v>
                </c:pt>
                <c:pt idx="2">
                  <c:v>32.700000000000003</c:v>
                </c:pt>
                <c:pt idx="3">
                  <c:v>36.9</c:v>
                </c:pt>
                <c:pt idx="4">
                  <c:v>39.233333333333341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4F1-4135-8549-A2BE51C6DD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916936"/>
        <c:axId val="232917328"/>
      </c:scatterChart>
      <c:valAx>
        <c:axId val="232916936"/>
        <c:scaling>
          <c:orientation val="minMax"/>
          <c:max val="15"/>
          <c:min val="6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Duration</a:t>
                </a:r>
              </a:p>
            </c:rich>
          </c:tx>
          <c:layout>
            <c:manualLayout>
              <c:xMode val="edge"/>
              <c:yMode val="edge"/>
              <c:x val="0.38610815894002554"/>
              <c:y val="0.9124539880580101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2917328"/>
        <c:crosses val="autoZero"/>
        <c:crossBetween val="midCat"/>
      </c:valAx>
      <c:valAx>
        <c:axId val="232917328"/>
        <c:scaling>
          <c:orientation val="minMax"/>
          <c:max val="9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Cost </a:t>
                </a:r>
              </a:p>
            </c:rich>
          </c:tx>
          <c:layout>
            <c:manualLayout>
              <c:xMode val="edge"/>
              <c:yMode val="edge"/>
              <c:x val="1.2834673740648729E-2"/>
              <c:y val="0.4684473809409261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2916936"/>
        <c:crosses val="autoZero"/>
        <c:crossBetween val="midCat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240641711229947"/>
          <c:y val="0.25458248472505091"/>
          <c:w val="0.20213903743315509"/>
          <c:h val="9.77596741344195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133350</xdr:colOff>
      <xdr:row>5</xdr:row>
      <xdr:rowOff>85725</xdr:rowOff>
    </xdr:from>
    <xdr:to>
      <xdr:col>21</xdr:col>
      <xdr:colOff>581025</xdr:colOff>
      <xdr:row>37</xdr:row>
      <xdr:rowOff>123825</xdr:rowOff>
    </xdr:to>
    <xdr:graphicFrame macro="">
      <xdr:nvGraphicFramePr>
        <xdr:cNvPr id="1025" name="Chart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15</xdr:col>
      <xdr:colOff>323850</xdr:colOff>
      <xdr:row>13</xdr:row>
      <xdr:rowOff>9525</xdr:rowOff>
    </xdr:from>
    <xdr:ext cx="776110" cy="310341"/>
    <xdr:sp macro="" textlink="">
      <xdr:nvSpPr>
        <xdr:cNvPr id="6149" name="Rectangle 5">
          <a:extLst>
            <a:ext uri="{FF2B5EF4-FFF2-40B4-BE49-F238E27FC236}">
              <a16:creationId xmlns:a16="http://schemas.microsoft.com/office/drawing/2014/main" id="{00000000-0008-0000-0000-000005180000}"/>
            </a:ext>
          </a:extLst>
        </xdr:cNvPr>
        <xdr:cNvSpPr>
          <a:spLocks noChangeArrowheads="1"/>
        </xdr:cNvSpPr>
      </xdr:nvSpPr>
      <xdr:spPr bwMode="auto">
        <a:xfrm>
          <a:off x="11153775" y="2105025"/>
          <a:ext cx="776110" cy="31034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xdr:spPr>
      <xdr:txBody>
        <a:bodyPr wrap="none" lIns="91440" tIns="45720" rIns="91440" bIns="45720" anchor="t" upright="1">
          <a:spAutoFit/>
        </a:bodyPr>
        <a:lstStyle/>
        <a:p>
          <a:pPr algn="l" rtl="0">
            <a:lnSpc>
              <a:spcPts val="8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Subcritical</a:t>
          </a:r>
        </a:p>
        <a:p>
          <a:pPr algn="l" rtl="0">
            <a:lnSpc>
              <a:spcPts val="6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9</xdr:col>
      <xdr:colOff>38100</xdr:colOff>
      <xdr:row>13</xdr:row>
      <xdr:rowOff>19050</xdr:rowOff>
    </xdr:from>
    <xdr:ext cx="825995" cy="310341"/>
    <xdr:sp macro="" textlink="">
      <xdr:nvSpPr>
        <xdr:cNvPr id="6150" name="Text Box 6">
          <a:extLst>
            <a:ext uri="{FF2B5EF4-FFF2-40B4-BE49-F238E27FC236}">
              <a16:creationId xmlns:a16="http://schemas.microsoft.com/office/drawing/2014/main" id="{00000000-0008-0000-0000-000006180000}"/>
            </a:ext>
          </a:extLst>
        </xdr:cNvPr>
        <xdr:cNvSpPr txBox="1">
          <a:spLocks noChangeArrowheads="1"/>
        </xdr:cNvSpPr>
      </xdr:nvSpPr>
      <xdr:spPr bwMode="auto">
        <a:xfrm>
          <a:off x="7210425" y="2114550"/>
          <a:ext cx="825995" cy="31034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xdr:spPr>
      <xdr:txBody>
        <a:bodyPr wrap="none" lIns="91440" tIns="45720" rIns="91440" bIns="45720" anchor="t" upright="1">
          <a:spAutoFit/>
        </a:bodyPr>
        <a:lstStyle/>
        <a:p>
          <a:pPr algn="l" rtl="0">
            <a:lnSpc>
              <a:spcPts val="8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Simulators </a:t>
          </a:r>
        </a:p>
        <a:p>
          <a:pPr algn="l" rtl="0">
            <a:lnSpc>
              <a:spcPts val="6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9</xdr:col>
      <xdr:colOff>476250</xdr:colOff>
      <xdr:row>15</xdr:row>
      <xdr:rowOff>114300</xdr:rowOff>
    </xdr:from>
    <xdr:ext cx="908069" cy="464230"/>
    <xdr:sp macro="" textlink="">
      <xdr:nvSpPr>
        <xdr:cNvPr id="6151" name="Text Box 7">
          <a:extLst>
            <a:ext uri="{FF2B5EF4-FFF2-40B4-BE49-F238E27FC236}">
              <a16:creationId xmlns:a16="http://schemas.microsoft.com/office/drawing/2014/main" id="{00000000-0008-0000-0000-000007180000}"/>
            </a:ext>
          </a:extLst>
        </xdr:cNvPr>
        <xdr:cNvSpPr txBox="1">
          <a:spLocks noChangeArrowheads="1"/>
        </xdr:cNvSpPr>
      </xdr:nvSpPr>
      <xdr:spPr bwMode="auto">
        <a:xfrm>
          <a:off x="7648575" y="2533650"/>
          <a:ext cx="908069" cy="46423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xdr:spPr>
      <xdr:txBody>
        <a:bodyPr wrap="none" lIns="91440" tIns="45720" rIns="91440" bIns="45720" anchor="t" upright="1">
          <a:spAutoFit/>
        </a:bodyPr>
        <a:lstStyle/>
        <a:p>
          <a:pPr algn="l" rtl="0">
            <a:lnSpc>
              <a:spcPts val="9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Infra+Clients</a:t>
          </a:r>
        </a:p>
        <a:p>
          <a:pPr algn="l" rtl="0">
            <a:lnSpc>
              <a:spcPts val="8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Front-End </a:t>
          </a:r>
        </a:p>
        <a:p>
          <a:pPr algn="l" rtl="0">
            <a:lnSpc>
              <a:spcPts val="10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10</xdr:col>
      <xdr:colOff>400050</xdr:colOff>
      <xdr:row>12</xdr:row>
      <xdr:rowOff>0</xdr:rowOff>
    </xdr:from>
    <xdr:ext cx="779829" cy="438582"/>
    <xdr:sp macro="" textlink="">
      <xdr:nvSpPr>
        <xdr:cNvPr id="6152" name="Text Box 8">
          <a:extLst>
            <a:ext uri="{FF2B5EF4-FFF2-40B4-BE49-F238E27FC236}">
              <a16:creationId xmlns:a16="http://schemas.microsoft.com/office/drawing/2014/main" id="{00000000-0008-0000-0000-000008180000}"/>
            </a:ext>
          </a:extLst>
        </xdr:cNvPr>
        <xdr:cNvSpPr txBox="1">
          <a:spLocks noChangeArrowheads="1"/>
        </xdr:cNvSpPr>
      </xdr:nvSpPr>
      <xdr:spPr bwMode="auto">
        <a:xfrm>
          <a:off x="8181975" y="1933575"/>
          <a:ext cx="779829" cy="43858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xdr:spPr>
      <xdr:txBody>
        <a:bodyPr wrap="none" lIns="91440" tIns="45720" rIns="91440" bIns="45720" anchor="t" upright="1">
          <a:spAutoFit/>
        </a:bodyPr>
        <a:lstStyle/>
        <a:p>
          <a:pPr algn="l" rtl="0">
            <a:lnSpc>
              <a:spcPts val="9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TopDev2+</a:t>
          </a:r>
        </a:p>
        <a:p>
          <a:pPr algn="l" rtl="0">
            <a:lnSpc>
              <a:spcPts val="8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TopDev1 </a:t>
          </a:r>
        </a:p>
        <a:p>
          <a:pPr algn="l" rtl="0">
            <a:lnSpc>
              <a:spcPts val="10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11</xdr:col>
      <xdr:colOff>352425</xdr:colOff>
      <xdr:row>17</xdr:row>
      <xdr:rowOff>28575</xdr:rowOff>
    </xdr:from>
    <xdr:ext cx="740587" cy="618118"/>
    <xdr:sp macro="" textlink="">
      <xdr:nvSpPr>
        <xdr:cNvPr id="6153" name="Text Box 9">
          <a:extLst>
            <a:ext uri="{FF2B5EF4-FFF2-40B4-BE49-F238E27FC236}">
              <a16:creationId xmlns:a16="http://schemas.microsoft.com/office/drawing/2014/main" id="{00000000-0008-0000-0000-000009180000}"/>
            </a:ext>
          </a:extLst>
        </xdr:cNvPr>
        <xdr:cNvSpPr txBox="1">
          <a:spLocks noChangeArrowheads="1"/>
        </xdr:cNvSpPr>
      </xdr:nvSpPr>
      <xdr:spPr bwMode="auto">
        <a:xfrm>
          <a:off x="8743950" y="2771775"/>
          <a:ext cx="740587" cy="618118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xdr:spPr>
      <xdr:txBody>
        <a:bodyPr wrap="none" lIns="91440" tIns="45720" rIns="91440" bIns="45720" anchor="t" upright="1">
          <a:spAutoFit/>
        </a:bodyPr>
        <a:lstStyle/>
        <a:p>
          <a:pPr algn="l" rtl="0">
            <a:lnSpc>
              <a:spcPts val="9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TopDev2 </a:t>
          </a:r>
        </a:p>
        <a:p>
          <a:pPr algn="l" rtl="0">
            <a:lnSpc>
              <a:spcPts val="11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9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0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12</xdr:col>
      <xdr:colOff>95250</xdr:colOff>
      <xdr:row>13</xdr:row>
      <xdr:rowOff>19050</xdr:rowOff>
    </xdr:from>
    <xdr:ext cx="633507" cy="618118"/>
    <xdr:sp macro="" textlink="">
      <xdr:nvSpPr>
        <xdr:cNvPr id="6154" name="Text Box 10">
          <a:extLst>
            <a:ext uri="{FF2B5EF4-FFF2-40B4-BE49-F238E27FC236}">
              <a16:creationId xmlns:a16="http://schemas.microsoft.com/office/drawing/2014/main" id="{00000000-0008-0000-0000-00000A180000}"/>
            </a:ext>
          </a:extLst>
        </xdr:cNvPr>
        <xdr:cNvSpPr txBox="1">
          <a:spLocks noChangeArrowheads="1"/>
        </xdr:cNvSpPr>
      </xdr:nvSpPr>
      <xdr:spPr bwMode="auto">
        <a:xfrm>
          <a:off x="9096375" y="2114550"/>
          <a:ext cx="633507" cy="618118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xdr:spPr>
      <xdr:txBody>
        <a:bodyPr wrap="none" lIns="91440" tIns="45720" rIns="91440" bIns="45720" anchor="t" upright="1">
          <a:spAutoFit/>
        </a:bodyPr>
        <a:lstStyle/>
        <a:p>
          <a:pPr algn="l" rtl="0">
            <a:lnSpc>
              <a:spcPts val="9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Normal </a:t>
          </a:r>
        </a:p>
        <a:p>
          <a:pPr algn="l" rtl="0">
            <a:lnSpc>
              <a:spcPts val="11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9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0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0.00512</cdr:x>
      <cdr:y>0.00916</cdr:y>
    </cdr:from>
    <cdr:to>
      <cdr:x>0.00512</cdr:x>
      <cdr:y>0.0094</cdr:y>
    </cdr:to>
    <cdr:sp macro="" textlink="">
      <cdr:nvSpPr>
        <cdr:cNvPr id="20582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0800" y="50800"/>
          <a:ext cx="0" cy="127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0.00512</cdr:x>
      <cdr:y>0.00916</cdr:y>
    </cdr:from>
    <cdr:to>
      <cdr:x>0.00512</cdr:x>
      <cdr:y>0.0094</cdr:y>
    </cdr:to>
    <cdr:sp macro="" textlink="">
      <cdr:nvSpPr>
        <cdr:cNvPr id="205826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0800" y="50800"/>
          <a:ext cx="0" cy="127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0.00512</cdr:x>
      <cdr:y>0.00916</cdr:y>
    </cdr:from>
    <cdr:to>
      <cdr:x>0.00512</cdr:x>
      <cdr:y>0.0094</cdr:y>
    </cdr:to>
    <cdr:sp macro="" textlink="">
      <cdr:nvSpPr>
        <cdr:cNvPr id="205827" name="Line 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0800" y="50800"/>
          <a:ext cx="0" cy="127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0.00512</cdr:x>
      <cdr:y>0.00916</cdr:y>
    </cdr:from>
    <cdr:to>
      <cdr:x>0.00512</cdr:x>
      <cdr:y>0.0094</cdr:y>
    </cdr:to>
    <cdr:sp macro="" textlink="">
      <cdr:nvSpPr>
        <cdr:cNvPr id="20582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0800" y="50800"/>
          <a:ext cx="0" cy="127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0.00512</cdr:x>
      <cdr:y>0.00916</cdr:y>
    </cdr:from>
    <cdr:to>
      <cdr:x>0.00512</cdr:x>
      <cdr:y>0.0094</cdr:y>
    </cdr:to>
    <cdr:sp macro="" textlink="">
      <cdr:nvSpPr>
        <cdr:cNvPr id="20582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0800" y="50800"/>
          <a:ext cx="0" cy="127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952500</xdr:colOff>
      <xdr:row>7</xdr:row>
      <xdr:rowOff>123825</xdr:rowOff>
    </xdr:from>
    <xdr:to>
      <xdr:col>19</xdr:col>
      <xdr:colOff>219075</xdr:colOff>
      <xdr:row>39</xdr:row>
      <xdr:rowOff>133350</xdr:rowOff>
    </xdr:to>
    <xdr:graphicFrame macro="">
      <xdr:nvGraphicFramePr>
        <xdr:cNvPr id="8193" name="Chart 1">
          <a:extLst>
            <a:ext uri="{FF2B5EF4-FFF2-40B4-BE49-F238E27FC236}">
              <a16:creationId xmlns:a16="http://schemas.microsoft.com/office/drawing/2014/main" id="{00000000-0008-0000-0700-000001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1143000</xdr:colOff>
      <xdr:row>19</xdr:row>
      <xdr:rowOff>152400</xdr:rowOff>
    </xdr:from>
    <xdr:to>
      <xdr:col>6</xdr:col>
      <xdr:colOff>1143000</xdr:colOff>
      <xdr:row>35</xdr:row>
      <xdr:rowOff>19050</xdr:rowOff>
    </xdr:to>
    <xdr:sp macro="" textlink="">
      <xdr:nvSpPr>
        <xdr:cNvPr id="8194" name="Line 2">
          <a:extLst>
            <a:ext uri="{FF2B5EF4-FFF2-40B4-BE49-F238E27FC236}">
              <a16:creationId xmlns:a16="http://schemas.microsoft.com/office/drawing/2014/main" id="{00000000-0008-0000-0700-000002200000}"/>
            </a:ext>
          </a:extLst>
        </xdr:cNvPr>
        <xdr:cNvSpPr>
          <a:spLocks noChangeShapeType="1"/>
        </xdr:cNvSpPr>
      </xdr:nvSpPr>
      <xdr:spPr bwMode="auto">
        <a:xfrm>
          <a:off x="7000875" y="3228975"/>
          <a:ext cx="0" cy="2457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457200</xdr:colOff>
      <xdr:row>24</xdr:row>
      <xdr:rowOff>47625</xdr:rowOff>
    </xdr:from>
    <xdr:to>
      <xdr:col>15</xdr:col>
      <xdr:colOff>304800</xdr:colOff>
      <xdr:row>24</xdr:row>
      <xdr:rowOff>47625</xdr:rowOff>
    </xdr:to>
    <xdr:sp macro="" textlink="">
      <xdr:nvSpPr>
        <xdr:cNvPr id="8195" name="Line 3">
          <a:extLst>
            <a:ext uri="{FF2B5EF4-FFF2-40B4-BE49-F238E27FC236}">
              <a16:creationId xmlns:a16="http://schemas.microsoft.com/office/drawing/2014/main" id="{00000000-0008-0000-0700-000003200000}"/>
            </a:ext>
          </a:extLst>
        </xdr:cNvPr>
        <xdr:cNvSpPr>
          <a:spLocks noChangeShapeType="1"/>
        </xdr:cNvSpPr>
      </xdr:nvSpPr>
      <xdr:spPr bwMode="auto">
        <a:xfrm>
          <a:off x="9496425" y="3933825"/>
          <a:ext cx="289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6</xdr:col>
      <xdr:colOff>466725</xdr:colOff>
      <xdr:row>19</xdr:row>
      <xdr:rowOff>19050</xdr:rowOff>
    </xdr:from>
    <xdr:to>
      <xdr:col>6</xdr:col>
      <xdr:colOff>1162050</xdr:colOff>
      <xdr:row>21</xdr:row>
      <xdr:rowOff>133350</xdr:rowOff>
    </xdr:to>
    <xdr:sp macro="" textlink="">
      <xdr:nvSpPr>
        <xdr:cNvPr id="200710" name="Text Box 6">
          <a:extLst>
            <a:ext uri="{FF2B5EF4-FFF2-40B4-BE49-F238E27FC236}">
              <a16:creationId xmlns:a16="http://schemas.microsoft.com/office/drawing/2014/main" id="{00000000-0008-0000-0700-000006100300}"/>
            </a:ext>
          </a:extLst>
        </xdr:cNvPr>
        <xdr:cNvSpPr txBox="1">
          <a:spLocks noChangeArrowheads="1"/>
        </xdr:cNvSpPr>
      </xdr:nvSpPr>
      <xdr:spPr bwMode="auto">
        <a:xfrm>
          <a:off x="6324600" y="3095625"/>
          <a:ext cx="6953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Simulators</a:t>
          </a:r>
        </a:p>
      </xdr:txBody>
    </xdr:sp>
    <xdr:clientData/>
  </xdr:twoCellAnchor>
  <xdr:twoCellAnchor>
    <xdr:from>
      <xdr:col>7</xdr:col>
      <xdr:colOff>276225</xdr:colOff>
      <xdr:row>17</xdr:row>
      <xdr:rowOff>114300</xdr:rowOff>
    </xdr:from>
    <xdr:to>
      <xdr:col>7</xdr:col>
      <xdr:colOff>276225</xdr:colOff>
      <xdr:row>35</xdr:row>
      <xdr:rowOff>19050</xdr:rowOff>
    </xdr:to>
    <xdr:sp macro="" textlink="">
      <xdr:nvSpPr>
        <xdr:cNvPr id="8197" name="Line 8">
          <a:extLst>
            <a:ext uri="{FF2B5EF4-FFF2-40B4-BE49-F238E27FC236}">
              <a16:creationId xmlns:a16="http://schemas.microsoft.com/office/drawing/2014/main" id="{00000000-0008-0000-0700-000005200000}"/>
            </a:ext>
          </a:extLst>
        </xdr:cNvPr>
        <xdr:cNvSpPr>
          <a:spLocks noChangeShapeType="1"/>
        </xdr:cNvSpPr>
      </xdr:nvSpPr>
      <xdr:spPr bwMode="auto">
        <a:xfrm>
          <a:off x="7486650" y="2867025"/>
          <a:ext cx="0" cy="2819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142875</xdr:colOff>
      <xdr:row>17</xdr:row>
      <xdr:rowOff>85725</xdr:rowOff>
    </xdr:from>
    <xdr:to>
      <xdr:col>8</xdr:col>
      <xdr:colOff>142875</xdr:colOff>
      <xdr:row>35</xdr:row>
      <xdr:rowOff>0</xdr:rowOff>
    </xdr:to>
    <xdr:sp macro="" textlink="">
      <xdr:nvSpPr>
        <xdr:cNvPr id="8198" name="Line 9">
          <a:extLst>
            <a:ext uri="{FF2B5EF4-FFF2-40B4-BE49-F238E27FC236}">
              <a16:creationId xmlns:a16="http://schemas.microsoft.com/office/drawing/2014/main" id="{00000000-0008-0000-0700-000006200000}"/>
            </a:ext>
          </a:extLst>
        </xdr:cNvPr>
        <xdr:cNvSpPr>
          <a:spLocks noChangeShapeType="1"/>
        </xdr:cNvSpPr>
      </xdr:nvSpPr>
      <xdr:spPr bwMode="auto">
        <a:xfrm>
          <a:off x="7962900" y="2838450"/>
          <a:ext cx="0" cy="28289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171450</xdr:colOff>
      <xdr:row>19</xdr:row>
      <xdr:rowOff>76200</xdr:rowOff>
    </xdr:from>
    <xdr:to>
      <xdr:col>9</xdr:col>
      <xdr:colOff>171450</xdr:colOff>
      <xdr:row>35</xdr:row>
      <xdr:rowOff>0</xdr:rowOff>
    </xdr:to>
    <xdr:sp macro="" textlink="">
      <xdr:nvSpPr>
        <xdr:cNvPr id="8199" name="Line 10">
          <a:extLst>
            <a:ext uri="{FF2B5EF4-FFF2-40B4-BE49-F238E27FC236}">
              <a16:creationId xmlns:a16="http://schemas.microsoft.com/office/drawing/2014/main" id="{00000000-0008-0000-0700-000007200000}"/>
            </a:ext>
          </a:extLst>
        </xdr:cNvPr>
        <xdr:cNvSpPr>
          <a:spLocks noChangeShapeType="1"/>
        </xdr:cNvSpPr>
      </xdr:nvSpPr>
      <xdr:spPr bwMode="auto">
        <a:xfrm>
          <a:off x="8601075" y="3152775"/>
          <a:ext cx="0" cy="25146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495300</xdr:colOff>
      <xdr:row>21</xdr:row>
      <xdr:rowOff>28575</xdr:rowOff>
    </xdr:from>
    <xdr:to>
      <xdr:col>9</xdr:col>
      <xdr:colOff>495300</xdr:colOff>
      <xdr:row>35</xdr:row>
      <xdr:rowOff>19050</xdr:rowOff>
    </xdr:to>
    <xdr:sp macro="" textlink="">
      <xdr:nvSpPr>
        <xdr:cNvPr id="8200" name="Line 11">
          <a:extLst>
            <a:ext uri="{FF2B5EF4-FFF2-40B4-BE49-F238E27FC236}">
              <a16:creationId xmlns:a16="http://schemas.microsoft.com/office/drawing/2014/main" id="{00000000-0008-0000-0700-000008200000}"/>
            </a:ext>
          </a:extLst>
        </xdr:cNvPr>
        <xdr:cNvSpPr>
          <a:spLocks noChangeShapeType="1"/>
        </xdr:cNvSpPr>
      </xdr:nvSpPr>
      <xdr:spPr bwMode="auto">
        <a:xfrm>
          <a:off x="8924925" y="3429000"/>
          <a:ext cx="0" cy="22574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200025</xdr:colOff>
      <xdr:row>22</xdr:row>
      <xdr:rowOff>142875</xdr:rowOff>
    </xdr:from>
    <xdr:to>
      <xdr:col>10</xdr:col>
      <xdr:colOff>200025</xdr:colOff>
      <xdr:row>35</xdr:row>
      <xdr:rowOff>9525</xdr:rowOff>
    </xdr:to>
    <xdr:sp macro="" textlink="">
      <xdr:nvSpPr>
        <xdr:cNvPr id="8201" name="Line 12">
          <a:extLst>
            <a:ext uri="{FF2B5EF4-FFF2-40B4-BE49-F238E27FC236}">
              <a16:creationId xmlns:a16="http://schemas.microsoft.com/office/drawing/2014/main" id="{00000000-0008-0000-0700-000009200000}"/>
            </a:ext>
          </a:extLst>
        </xdr:cNvPr>
        <xdr:cNvSpPr>
          <a:spLocks noChangeShapeType="1"/>
        </xdr:cNvSpPr>
      </xdr:nvSpPr>
      <xdr:spPr bwMode="auto">
        <a:xfrm>
          <a:off x="9239250" y="3705225"/>
          <a:ext cx="0" cy="19716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457200</xdr:colOff>
      <xdr:row>24</xdr:row>
      <xdr:rowOff>66675</xdr:rowOff>
    </xdr:from>
    <xdr:to>
      <xdr:col>10</xdr:col>
      <xdr:colOff>457200</xdr:colOff>
      <xdr:row>35</xdr:row>
      <xdr:rowOff>19050</xdr:rowOff>
    </xdr:to>
    <xdr:sp macro="" textlink="">
      <xdr:nvSpPr>
        <xdr:cNvPr id="8202" name="Line 13">
          <a:extLst>
            <a:ext uri="{FF2B5EF4-FFF2-40B4-BE49-F238E27FC236}">
              <a16:creationId xmlns:a16="http://schemas.microsoft.com/office/drawing/2014/main" id="{00000000-0008-0000-0700-00000A200000}"/>
            </a:ext>
          </a:extLst>
        </xdr:cNvPr>
        <xdr:cNvSpPr>
          <a:spLocks noChangeShapeType="1"/>
        </xdr:cNvSpPr>
      </xdr:nvSpPr>
      <xdr:spPr bwMode="auto">
        <a:xfrm>
          <a:off x="9496425" y="3952875"/>
          <a:ext cx="0" cy="17335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523875</xdr:colOff>
      <xdr:row>24</xdr:row>
      <xdr:rowOff>104775</xdr:rowOff>
    </xdr:from>
    <xdr:to>
      <xdr:col>10</xdr:col>
      <xdr:colOff>523875</xdr:colOff>
      <xdr:row>35</xdr:row>
      <xdr:rowOff>38100</xdr:rowOff>
    </xdr:to>
    <xdr:sp macro="" textlink="">
      <xdr:nvSpPr>
        <xdr:cNvPr id="8203" name="Line 14">
          <a:extLst>
            <a:ext uri="{FF2B5EF4-FFF2-40B4-BE49-F238E27FC236}">
              <a16:creationId xmlns:a16="http://schemas.microsoft.com/office/drawing/2014/main" id="{00000000-0008-0000-0700-00000B200000}"/>
            </a:ext>
          </a:extLst>
        </xdr:cNvPr>
        <xdr:cNvSpPr>
          <a:spLocks noChangeShapeType="1"/>
        </xdr:cNvSpPr>
      </xdr:nvSpPr>
      <xdr:spPr bwMode="auto">
        <a:xfrm>
          <a:off x="9563100" y="3990975"/>
          <a:ext cx="0" cy="17145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104775</xdr:colOff>
      <xdr:row>28</xdr:row>
      <xdr:rowOff>104775</xdr:rowOff>
    </xdr:from>
    <xdr:to>
      <xdr:col>12</xdr:col>
      <xdr:colOff>104775</xdr:colOff>
      <xdr:row>35</xdr:row>
      <xdr:rowOff>28575</xdr:rowOff>
    </xdr:to>
    <xdr:sp macro="" textlink="">
      <xdr:nvSpPr>
        <xdr:cNvPr id="8204" name="Line 15">
          <a:extLst>
            <a:ext uri="{FF2B5EF4-FFF2-40B4-BE49-F238E27FC236}">
              <a16:creationId xmlns:a16="http://schemas.microsoft.com/office/drawing/2014/main" id="{00000000-0008-0000-0700-00000C200000}"/>
            </a:ext>
          </a:extLst>
        </xdr:cNvPr>
        <xdr:cNvSpPr>
          <a:spLocks noChangeShapeType="1"/>
        </xdr:cNvSpPr>
      </xdr:nvSpPr>
      <xdr:spPr bwMode="auto">
        <a:xfrm>
          <a:off x="10363200" y="4638675"/>
          <a:ext cx="0" cy="1057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447675</xdr:colOff>
      <xdr:row>29</xdr:row>
      <xdr:rowOff>85725</xdr:rowOff>
    </xdr:from>
    <xdr:to>
      <xdr:col>13</xdr:col>
      <xdr:colOff>447675</xdr:colOff>
      <xdr:row>35</xdr:row>
      <xdr:rowOff>9525</xdr:rowOff>
    </xdr:to>
    <xdr:sp macro="" textlink="">
      <xdr:nvSpPr>
        <xdr:cNvPr id="8205" name="Line 16">
          <a:extLst>
            <a:ext uri="{FF2B5EF4-FFF2-40B4-BE49-F238E27FC236}">
              <a16:creationId xmlns:a16="http://schemas.microsoft.com/office/drawing/2014/main" id="{00000000-0008-0000-0700-00000D200000}"/>
            </a:ext>
          </a:extLst>
        </xdr:cNvPr>
        <xdr:cNvSpPr>
          <a:spLocks noChangeShapeType="1"/>
        </xdr:cNvSpPr>
      </xdr:nvSpPr>
      <xdr:spPr bwMode="auto">
        <a:xfrm>
          <a:off x="11315700" y="4781550"/>
          <a:ext cx="0" cy="8953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533400</xdr:colOff>
      <xdr:row>24</xdr:row>
      <xdr:rowOff>114300</xdr:rowOff>
    </xdr:from>
    <xdr:to>
      <xdr:col>15</xdr:col>
      <xdr:colOff>295275</xdr:colOff>
      <xdr:row>24</xdr:row>
      <xdr:rowOff>114300</xdr:rowOff>
    </xdr:to>
    <xdr:sp macro="" textlink="">
      <xdr:nvSpPr>
        <xdr:cNvPr id="8206" name="Line 17">
          <a:extLst>
            <a:ext uri="{FF2B5EF4-FFF2-40B4-BE49-F238E27FC236}">
              <a16:creationId xmlns:a16="http://schemas.microsoft.com/office/drawing/2014/main" id="{00000000-0008-0000-0700-00000E200000}"/>
            </a:ext>
          </a:extLst>
        </xdr:cNvPr>
        <xdr:cNvSpPr>
          <a:spLocks noChangeShapeType="1"/>
        </xdr:cNvSpPr>
      </xdr:nvSpPr>
      <xdr:spPr bwMode="auto">
        <a:xfrm>
          <a:off x="9572625" y="4000500"/>
          <a:ext cx="28098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114300</xdr:colOff>
      <xdr:row>28</xdr:row>
      <xdr:rowOff>104775</xdr:rowOff>
    </xdr:from>
    <xdr:to>
      <xdr:col>15</xdr:col>
      <xdr:colOff>304800</xdr:colOff>
      <xdr:row>28</xdr:row>
      <xdr:rowOff>104775</xdr:rowOff>
    </xdr:to>
    <xdr:sp macro="" textlink="">
      <xdr:nvSpPr>
        <xdr:cNvPr id="8207" name="Line 18">
          <a:extLst>
            <a:ext uri="{FF2B5EF4-FFF2-40B4-BE49-F238E27FC236}">
              <a16:creationId xmlns:a16="http://schemas.microsoft.com/office/drawing/2014/main" id="{00000000-0008-0000-0700-00000F200000}"/>
            </a:ext>
          </a:extLst>
        </xdr:cNvPr>
        <xdr:cNvSpPr>
          <a:spLocks noChangeShapeType="1"/>
        </xdr:cNvSpPr>
      </xdr:nvSpPr>
      <xdr:spPr bwMode="auto">
        <a:xfrm>
          <a:off x="10372725" y="4638675"/>
          <a:ext cx="2019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428625</xdr:colOff>
      <xdr:row>29</xdr:row>
      <xdr:rowOff>95250</xdr:rowOff>
    </xdr:from>
    <xdr:to>
      <xdr:col>15</xdr:col>
      <xdr:colOff>304800</xdr:colOff>
      <xdr:row>29</xdr:row>
      <xdr:rowOff>95250</xdr:rowOff>
    </xdr:to>
    <xdr:sp macro="" textlink="">
      <xdr:nvSpPr>
        <xdr:cNvPr id="8208" name="Line 19">
          <a:extLst>
            <a:ext uri="{FF2B5EF4-FFF2-40B4-BE49-F238E27FC236}">
              <a16:creationId xmlns:a16="http://schemas.microsoft.com/office/drawing/2014/main" id="{00000000-0008-0000-0700-000010200000}"/>
            </a:ext>
          </a:extLst>
        </xdr:cNvPr>
        <xdr:cNvSpPr>
          <a:spLocks noChangeShapeType="1"/>
        </xdr:cNvSpPr>
      </xdr:nvSpPr>
      <xdr:spPr bwMode="auto">
        <a:xfrm>
          <a:off x="11296650" y="4791075"/>
          <a:ext cx="10953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6</xdr:col>
      <xdr:colOff>1190625</xdr:colOff>
      <xdr:row>15</xdr:row>
      <xdr:rowOff>152400</xdr:rowOff>
    </xdr:from>
    <xdr:to>
      <xdr:col>7</xdr:col>
      <xdr:colOff>533400</xdr:colOff>
      <xdr:row>18</xdr:row>
      <xdr:rowOff>104775</xdr:rowOff>
    </xdr:to>
    <xdr:sp macro="" textlink="">
      <xdr:nvSpPr>
        <xdr:cNvPr id="200724" name="Text Box 20">
          <a:extLst>
            <a:ext uri="{FF2B5EF4-FFF2-40B4-BE49-F238E27FC236}">
              <a16:creationId xmlns:a16="http://schemas.microsoft.com/office/drawing/2014/main" id="{00000000-0008-0000-0700-000014100300}"/>
            </a:ext>
          </a:extLst>
        </xdr:cNvPr>
        <xdr:cNvSpPr txBox="1">
          <a:spLocks noChangeArrowheads="1"/>
        </xdr:cNvSpPr>
      </xdr:nvSpPr>
      <xdr:spPr bwMode="auto">
        <a:xfrm>
          <a:off x="7048500" y="2581275"/>
          <a:ext cx="6953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Infra+Clients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Front End</a:t>
          </a:r>
        </a:p>
      </xdr:txBody>
    </xdr:sp>
    <xdr:clientData/>
  </xdr:twoCellAnchor>
  <xdr:twoCellAnchor editAs="oneCell">
    <xdr:from>
      <xdr:col>9</xdr:col>
      <xdr:colOff>142875</xdr:colOff>
      <xdr:row>19</xdr:row>
      <xdr:rowOff>38100</xdr:rowOff>
    </xdr:from>
    <xdr:to>
      <xdr:col>10</xdr:col>
      <xdr:colOff>228600</xdr:colOff>
      <xdr:row>21</xdr:row>
      <xdr:rowOff>152400</xdr:rowOff>
    </xdr:to>
    <xdr:sp macro="" textlink="">
      <xdr:nvSpPr>
        <xdr:cNvPr id="200727" name="Text Box 23">
          <a:extLst>
            <a:ext uri="{FF2B5EF4-FFF2-40B4-BE49-F238E27FC236}">
              <a16:creationId xmlns:a16="http://schemas.microsoft.com/office/drawing/2014/main" id="{00000000-0008-0000-0700-000017100300}"/>
            </a:ext>
          </a:extLst>
        </xdr:cNvPr>
        <xdr:cNvSpPr txBox="1">
          <a:spLocks noChangeArrowheads="1"/>
        </xdr:cNvSpPr>
      </xdr:nvSpPr>
      <xdr:spPr bwMode="auto">
        <a:xfrm>
          <a:off x="8572500" y="3114675"/>
          <a:ext cx="6953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Normal</a:t>
          </a:r>
        </a:p>
      </xdr:txBody>
    </xdr:sp>
    <xdr:clientData/>
  </xdr:twoCellAnchor>
  <xdr:twoCellAnchor editAs="oneCell">
    <xdr:from>
      <xdr:col>9</xdr:col>
      <xdr:colOff>266700</xdr:colOff>
      <xdr:row>21</xdr:row>
      <xdr:rowOff>9525</xdr:rowOff>
    </xdr:from>
    <xdr:to>
      <xdr:col>10</xdr:col>
      <xdr:colOff>352425</xdr:colOff>
      <xdr:row>23</xdr:row>
      <xdr:rowOff>123825</xdr:rowOff>
    </xdr:to>
    <xdr:sp macro="" textlink="">
      <xdr:nvSpPr>
        <xdr:cNvPr id="200728" name="Text Box 24">
          <a:extLst>
            <a:ext uri="{FF2B5EF4-FFF2-40B4-BE49-F238E27FC236}">
              <a16:creationId xmlns:a16="http://schemas.microsoft.com/office/drawing/2014/main" id="{00000000-0008-0000-0700-000018100300}"/>
            </a:ext>
          </a:extLst>
        </xdr:cNvPr>
        <xdr:cNvSpPr txBox="1">
          <a:spLocks noChangeArrowheads="1"/>
        </xdr:cNvSpPr>
      </xdr:nvSpPr>
      <xdr:spPr bwMode="auto">
        <a:xfrm>
          <a:off x="8696325" y="3409950"/>
          <a:ext cx="6953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D4</a:t>
          </a:r>
        </a:p>
      </xdr:txBody>
    </xdr:sp>
    <xdr:clientData/>
  </xdr:twoCellAnchor>
  <xdr:twoCellAnchor editAs="oneCell">
    <xdr:from>
      <xdr:col>10</xdr:col>
      <xdr:colOff>447675</xdr:colOff>
      <xdr:row>23</xdr:row>
      <xdr:rowOff>57150</xdr:rowOff>
    </xdr:from>
    <xdr:to>
      <xdr:col>13</xdr:col>
      <xdr:colOff>190500</xdr:colOff>
      <xdr:row>24</xdr:row>
      <xdr:rowOff>57150</xdr:rowOff>
    </xdr:to>
    <xdr:sp macro="" textlink="">
      <xdr:nvSpPr>
        <xdr:cNvPr id="200729" name="Text Box 25">
          <a:extLst>
            <a:ext uri="{FF2B5EF4-FFF2-40B4-BE49-F238E27FC236}">
              <a16:creationId xmlns:a16="http://schemas.microsoft.com/office/drawing/2014/main" id="{00000000-0008-0000-0700-000019100300}"/>
            </a:ext>
          </a:extLst>
        </xdr:cNvPr>
        <xdr:cNvSpPr txBox="1">
          <a:spLocks noChangeArrowheads="1"/>
        </xdr:cNvSpPr>
      </xdr:nvSpPr>
      <xdr:spPr bwMode="auto">
        <a:xfrm>
          <a:off x="9486900" y="3781425"/>
          <a:ext cx="157162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Minimum Direct Cost</a:t>
          </a:r>
        </a:p>
      </xdr:txBody>
    </xdr:sp>
    <xdr:clientData/>
  </xdr:twoCellAnchor>
  <xdr:twoCellAnchor editAs="oneCell">
    <xdr:from>
      <xdr:col>11</xdr:col>
      <xdr:colOff>28575</xdr:colOff>
      <xdr:row>23</xdr:row>
      <xdr:rowOff>133350</xdr:rowOff>
    </xdr:from>
    <xdr:to>
      <xdr:col>11</xdr:col>
      <xdr:colOff>219075</xdr:colOff>
      <xdr:row>26</xdr:row>
      <xdr:rowOff>85725</xdr:rowOff>
    </xdr:to>
    <xdr:sp macro="" textlink="">
      <xdr:nvSpPr>
        <xdr:cNvPr id="200732" name="Text Box 28">
          <a:extLst>
            <a:ext uri="{FF2B5EF4-FFF2-40B4-BE49-F238E27FC236}">
              <a16:creationId xmlns:a16="http://schemas.microsoft.com/office/drawing/2014/main" id="{00000000-0008-0000-0700-00001C100300}"/>
            </a:ext>
          </a:extLst>
        </xdr:cNvPr>
        <xdr:cNvSpPr txBox="1">
          <a:spLocks noChangeArrowheads="1"/>
        </xdr:cNvSpPr>
      </xdr:nvSpPr>
      <xdr:spPr bwMode="auto">
        <a:xfrm>
          <a:off x="9677400" y="3857625"/>
          <a:ext cx="1905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D3</a:t>
          </a:r>
        </a:p>
      </xdr:txBody>
    </xdr:sp>
    <xdr:clientData/>
  </xdr:twoCellAnchor>
  <xdr:twoCellAnchor editAs="oneCell">
    <xdr:from>
      <xdr:col>12</xdr:col>
      <xdr:colOff>76200</xdr:colOff>
      <xdr:row>26</xdr:row>
      <xdr:rowOff>123825</xdr:rowOff>
    </xdr:from>
    <xdr:to>
      <xdr:col>12</xdr:col>
      <xdr:colOff>266700</xdr:colOff>
      <xdr:row>29</xdr:row>
      <xdr:rowOff>76200</xdr:rowOff>
    </xdr:to>
    <xdr:sp macro="" textlink="">
      <xdr:nvSpPr>
        <xdr:cNvPr id="200733" name="Text Box 29">
          <a:extLst>
            <a:ext uri="{FF2B5EF4-FFF2-40B4-BE49-F238E27FC236}">
              <a16:creationId xmlns:a16="http://schemas.microsoft.com/office/drawing/2014/main" id="{00000000-0008-0000-0700-00001D100300}"/>
            </a:ext>
          </a:extLst>
        </xdr:cNvPr>
        <xdr:cNvSpPr txBox="1">
          <a:spLocks noChangeArrowheads="1"/>
        </xdr:cNvSpPr>
      </xdr:nvSpPr>
      <xdr:spPr bwMode="auto">
        <a:xfrm>
          <a:off x="10334625" y="4333875"/>
          <a:ext cx="1905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D2</a:t>
          </a:r>
        </a:p>
      </xdr:txBody>
    </xdr:sp>
    <xdr:clientData/>
  </xdr:twoCellAnchor>
  <xdr:twoCellAnchor editAs="oneCell">
    <xdr:from>
      <xdr:col>13</xdr:col>
      <xdr:colOff>457200</xdr:colOff>
      <xdr:row>28</xdr:row>
      <xdr:rowOff>133350</xdr:rowOff>
    </xdr:from>
    <xdr:to>
      <xdr:col>14</xdr:col>
      <xdr:colOff>38100</xdr:colOff>
      <xdr:row>31</xdr:row>
      <xdr:rowOff>85725</xdr:rowOff>
    </xdr:to>
    <xdr:sp macro="" textlink="">
      <xdr:nvSpPr>
        <xdr:cNvPr id="200734" name="Text Box 30">
          <a:extLst>
            <a:ext uri="{FF2B5EF4-FFF2-40B4-BE49-F238E27FC236}">
              <a16:creationId xmlns:a16="http://schemas.microsoft.com/office/drawing/2014/main" id="{00000000-0008-0000-0700-00001E100300}"/>
            </a:ext>
          </a:extLst>
        </xdr:cNvPr>
        <xdr:cNvSpPr txBox="1">
          <a:spLocks noChangeArrowheads="1"/>
        </xdr:cNvSpPr>
      </xdr:nvSpPr>
      <xdr:spPr bwMode="auto">
        <a:xfrm>
          <a:off x="11325225" y="4667250"/>
          <a:ext cx="1905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D1</a:t>
          </a:r>
        </a:p>
      </xdr:txBody>
    </xdr:sp>
    <xdr:clientData/>
  </xdr:twoCellAnchor>
  <xdr:twoCellAnchor>
    <xdr:from>
      <xdr:col>10</xdr:col>
      <xdr:colOff>209550</xdr:colOff>
      <xdr:row>22</xdr:row>
      <xdr:rowOff>133350</xdr:rowOff>
    </xdr:from>
    <xdr:to>
      <xdr:col>15</xdr:col>
      <xdr:colOff>304800</xdr:colOff>
      <xdr:row>22</xdr:row>
      <xdr:rowOff>133350</xdr:rowOff>
    </xdr:to>
    <xdr:sp macro="" textlink="">
      <xdr:nvSpPr>
        <xdr:cNvPr id="8216" name="Line 31">
          <a:extLst>
            <a:ext uri="{FF2B5EF4-FFF2-40B4-BE49-F238E27FC236}">
              <a16:creationId xmlns:a16="http://schemas.microsoft.com/office/drawing/2014/main" id="{00000000-0008-0000-0700-000018200000}"/>
            </a:ext>
          </a:extLst>
        </xdr:cNvPr>
        <xdr:cNvSpPr>
          <a:spLocks noChangeShapeType="1"/>
        </xdr:cNvSpPr>
      </xdr:nvSpPr>
      <xdr:spPr bwMode="auto">
        <a:xfrm>
          <a:off x="9248775" y="3695700"/>
          <a:ext cx="3143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523875</xdr:colOff>
      <xdr:row>21</xdr:row>
      <xdr:rowOff>9525</xdr:rowOff>
    </xdr:from>
    <xdr:to>
      <xdr:col>15</xdr:col>
      <xdr:colOff>295275</xdr:colOff>
      <xdr:row>21</xdr:row>
      <xdr:rowOff>9525</xdr:rowOff>
    </xdr:to>
    <xdr:sp macro="" textlink="">
      <xdr:nvSpPr>
        <xdr:cNvPr id="8217" name="Line 32">
          <a:extLst>
            <a:ext uri="{FF2B5EF4-FFF2-40B4-BE49-F238E27FC236}">
              <a16:creationId xmlns:a16="http://schemas.microsoft.com/office/drawing/2014/main" id="{00000000-0008-0000-0700-000019200000}"/>
            </a:ext>
          </a:extLst>
        </xdr:cNvPr>
        <xdr:cNvSpPr>
          <a:spLocks noChangeShapeType="1"/>
        </xdr:cNvSpPr>
      </xdr:nvSpPr>
      <xdr:spPr bwMode="auto">
        <a:xfrm>
          <a:off x="8953500" y="3409950"/>
          <a:ext cx="3429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180975</xdr:colOff>
      <xdr:row>19</xdr:row>
      <xdr:rowOff>76200</xdr:rowOff>
    </xdr:from>
    <xdr:to>
      <xdr:col>15</xdr:col>
      <xdr:colOff>323850</xdr:colOff>
      <xdr:row>19</xdr:row>
      <xdr:rowOff>76200</xdr:rowOff>
    </xdr:to>
    <xdr:sp macro="" textlink="">
      <xdr:nvSpPr>
        <xdr:cNvPr id="8218" name="Line 33">
          <a:extLst>
            <a:ext uri="{FF2B5EF4-FFF2-40B4-BE49-F238E27FC236}">
              <a16:creationId xmlns:a16="http://schemas.microsoft.com/office/drawing/2014/main" id="{00000000-0008-0000-0700-00001A200000}"/>
            </a:ext>
          </a:extLst>
        </xdr:cNvPr>
        <xdr:cNvSpPr>
          <a:spLocks noChangeShapeType="1"/>
        </xdr:cNvSpPr>
      </xdr:nvSpPr>
      <xdr:spPr bwMode="auto">
        <a:xfrm>
          <a:off x="8610600" y="3152775"/>
          <a:ext cx="38004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161925</xdr:colOff>
      <xdr:row>17</xdr:row>
      <xdr:rowOff>85725</xdr:rowOff>
    </xdr:from>
    <xdr:to>
      <xdr:col>15</xdr:col>
      <xdr:colOff>304800</xdr:colOff>
      <xdr:row>17</xdr:row>
      <xdr:rowOff>85725</xdr:rowOff>
    </xdr:to>
    <xdr:sp macro="" textlink="">
      <xdr:nvSpPr>
        <xdr:cNvPr id="8219" name="Line 34">
          <a:extLst>
            <a:ext uri="{FF2B5EF4-FFF2-40B4-BE49-F238E27FC236}">
              <a16:creationId xmlns:a16="http://schemas.microsoft.com/office/drawing/2014/main" id="{00000000-0008-0000-0700-00001B200000}"/>
            </a:ext>
          </a:extLst>
        </xdr:cNvPr>
        <xdr:cNvSpPr>
          <a:spLocks noChangeShapeType="1"/>
        </xdr:cNvSpPr>
      </xdr:nvSpPr>
      <xdr:spPr bwMode="auto">
        <a:xfrm>
          <a:off x="7981950" y="2838450"/>
          <a:ext cx="4410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276225</xdr:colOff>
      <xdr:row>17</xdr:row>
      <xdr:rowOff>123825</xdr:rowOff>
    </xdr:from>
    <xdr:to>
      <xdr:col>15</xdr:col>
      <xdr:colOff>285750</xdr:colOff>
      <xdr:row>17</xdr:row>
      <xdr:rowOff>123825</xdr:rowOff>
    </xdr:to>
    <xdr:sp macro="" textlink="">
      <xdr:nvSpPr>
        <xdr:cNvPr id="8220" name="Line 35">
          <a:extLst>
            <a:ext uri="{FF2B5EF4-FFF2-40B4-BE49-F238E27FC236}">
              <a16:creationId xmlns:a16="http://schemas.microsoft.com/office/drawing/2014/main" id="{00000000-0008-0000-0700-00001C200000}"/>
            </a:ext>
          </a:extLst>
        </xdr:cNvPr>
        <xdr:cNvSpPr>
          <a:spLocks noChangeShapeType="1"/>
        </xdr:cNvSpPr>
      </xdr:nvSpPr>
      <xdr:spPr bwMode="auto">
        <a:xfrm>
          <a:off x="7486650" y="2876550"/>
          <a:ext cx="48863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1162050</xdr:colOff>
      <xdr:row>19</xdr:row>
      <xdr:rowOff>142875</xdr:rowOff>
    </xdr:from>
    <xdr:to>
      <xdr:col>15</xdr:col>
      <xdr:colOff>323850</xdr:colOff>
      <xdr:row>19</xdr:row>
      <xdr:rowOff>142875</xdr:rowOff>
    </xdr:to>
    <xdr:sp macro="" textlink="">
      <xdr:nvSpPr>
        <xdr:cNvPr id="8221" name="Line 36">
          <a:extLst>
            <a:ext uri="{FF2B5EF4-FFF2-40B4-BE49-F238E27FC236}">
              <a16:creationId xmlns:a16="http://schemas.microsoft.com/office/drawing/2014/main" id="{00000000-0008-0000-0700-00001D200000}"/>
            </a:ext>
          </a:extLst>
        </xdr:cNvPr>
        <xdr:cNvSpPr>
          <a:spLocks noChangeShapeType="1"/>
        </xdr:cNvSpPr>
      </xdr:nvSpPr>
      <xdr:spPr bwMode="auto">
        <a:xfrm>
          <a:off x="7019925" y="3219450"/>
          <a:ext cx="53911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8</xdr:col>
      <xdr:colOff>104775</xdr:colOff>
      <xdr:row>16</xdr:row>
      <xdr:rowOff>85725</xdr:rowOff>
    </xdr:from>
    <xdr:to>
      <xdr:col>9</xdr:col>
      <xdr:colOff>581025</xdr:colOff>
      <xdr:row>19</xdr:row>
      <xdr:rowOff>38100</xdr:rowOff>
    </xdr:to>
    <xdr:sp macro="" textlink="">
      <xdr:nvSpPr>
        <xdr:cNvPr id="200741" name="Text Box 37">
          <a:extLst>
            <a:ext uri="{FF2B5EF4-FFF2-40B4-BE49-F238E27FC236}">
              <a16:creationId xmlns:a16="http://schemas.microsoft.com/office/drawing/2014/main" id="{00000000-0008-0000-0700-000025100300}"/>
            </a:ext>
          </a:extLst>
        </xdr:cNvPr>
        <xdr:cNvSpPr txBox="1">
          <a:spLocks noChangeArrowheads="1"/>
        </xdr:cNvSpPr>
      </xdr:nvSpPr>
      <xdr:spPr bwMode="auto">
        <a:xfrm>
          <a:off x="7924800" y="2676525"/>
          <a:ext cx="10858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TopDev1+TopDev2</a:t>
          </a:r>
        </a:p>
      </xdr:txBody>
    </xdr:sp>
    <xdr:clientData/>
  </xdr:twoCellAnchor>
  <xdr:twoCellAnchor editAs="oneCell">
    <xdr:from>
      <xdr:col>9</xdr:col>
      <xdr:colOff>152400</xdr:colOff>
      <xdr:row>18</xdr:row>
      <xdr:rowOff>85725</xdr:rowOff>
    </xdr:from>
    <xdr:to>
      <xdr:col>11</xdr:col>
      <xdr:colOff>19050</xdr:colOff>
      <xdr:row>21</xdr:row>
      <xdr:rowOff>38100</xdr:rowOff>
    </xdr:to>
    <xdr:sp macro="" textlink="">
      <xdr:nvSpPr>
        <xdr:cNvPr id="200742" name="Text Box 38">
          <a:extLst>
            <a:ext uri="{FF2B5EF4-FFF2-40B4-BE49-F238E27FC236}">
              <a16:creationId xmlns:a16="http://schemas.microsoft.com/office/drawing/2014/main" id="{00000000-0008-0000-0700-000026100300}"/>
            </a:ext>
          </a:extLst>
        </xdr:cNvPr>
        <xdr:cNvSpPr txBox="1">
          <a:spLocks noChangeArrowheads="1"/>
        </xdr:cNvSpPr>
      </xdr:nvSpPr>
      <xdr:spPr bwMode="auto">
        <a:xfrm>
          <a:off x="8582025" y="3000375"/>
          <a:ext cx="10858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TopDev2</a:t>
          </a:r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0.00512</cdr:x>
      <cdr:y>0.00916</cdr:y>
    </cdr:from>
    <cdr:to>
      <cdr:x>0.00512</cdr:x>
      <cdr:y>0.0094</cdr:y>
    </cdr:to>
    <cdr:sp macro="" textlink="">
      <cdr:nvSpPr>
        <cdr:cNvPr id="20172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0800" y="50800"/>
          <a:ext cx="0" cy="127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0.00512</cdr:x>
      <cdr:y>0.00916</cdr:y>
    </cdr:from>
    <cdr:to>
      <cdr:x>0.00512</cdr:x>
      <cdr:y>0.0094</cdr:y>
    </cdr:to>
    <cdr:sp macro="" textlink="">
      <cdr:nvSpPr>
        <cdr:cNvPr id="201730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0800" y="50800"/>
          <a:ext cx="0" cy="127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0.00512</cdr:x>
      <cdr:y>0.00916</cdr:y>
    </cdr:from>
    <cdr:to>
      <cdr:x>0.00512</cdr:x>
      <cdr:y>0.0094</cdr:y>
    </cdr:to>
    <cdr:sp macro="" textlink="">
      <cdr:nvSpPr>
        <cdr:cNvPr id="201731" name="Line 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0800" y="50800"/>
          <a:ext cx="0" cy="127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0.00512</cdr:x>
      <cdr:y>0.00916</cdr:y>
    </cdr:from>
    <cdr:to>
      <cdr:x>0.00512</cdr:x>
      <cdr:y>0.0094</cdr:y>
    </cdr:to>
    <cdr:sp macro="" textlink="">
      <cdr:nvSpPr>
        <cdr:cNvPr id="20173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0800" y="50800"/>
          <a:ext cx="0" cy="127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0.00512</cdr:x>
      <cdr:y>0.00916</cdr:y>
    </cdr:from>
    <cdr:to>
      <cdr:x>0.00512</cdr:x>
      <cdr:y>0.0094</cdr:y>
    </cdr:to>
    <cdr:sp macro="" textlink="">
      <cdr:nvSpPr>
        <cdr:cNvPr id="20173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0800" y="50800"/>
          <a:ext cx="0" cy="127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16</xdr:row>
      <xdr:rowOff>142875</xdr:rowOff>
    </xdr:from>
    <xdr:to>
      <xdr:col>12</xdr:col>
      <xdr:colOff>9525</xdr:colOff>
      <xdr:row>45</xdr:row>
      <xdr:rowOff>19050</xdr:rowOff>
    </xdr:to>
    <xdr:graphicFrame macro="">
      <xdr:nvGraphicFramePr>
        <xdr:cNvPr id="2049" name="Chart 4"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56</xdr:row>
      <xdr:rowOff>85725</xdr:rowOff>
    </xdr:from>
    <xdr:to>
      <xdr:col>11</xdr:col>
      <xdr:colOff>142875</xdr:colOff>
      <xdr:row>84</xdr:row>
      <xdr:rowOff>123825</xdr:rowOff>
    </xdr:to>
    <xdr:graphicFrame macro="">
      <xdr:nvGraphicFramePr>
        <xdr:cNvPr id="2050" name="Chart 6">
          <a:extLst>
            <a:ext uri="{FF2B5EF4-FFF2-40B4-BE49-F238E27FC236}">
              <a16:creationId xmlns:a16="http://schemas.microsoft.com/office/drawing/2014/main" id="{00000000-0008-0000-0100-000002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7</xdr:col>
      <xdr:colOff>76200</xdr:colOff>
      <xdr:row>31</xdr:row>
      <xdr:rowOff>104775</xdr:rowOff>
    </xdr:from>
    <xdr:ext cx="348557" cy="310341"/>
    <xdr:sp macro="" textlink="">
      <xdr:nvSpPr>
        <xdr:cNvPr id="111623" name="Rectangle 7">
          <a:extLst>
            <a:ext uri="{FF2B5EF4-FFF2-40B4-BE49-F238E27FC236}">
              <a16:creationId xmlns:a16="http://schemas.microsoft.com/office/drawing/2014/main" id="{00000000-0008-0000-0100-000007B40100}"/>
            </a:ext>
          </a:extLst>
        </xdr:cNvPr>
        <xdr:cNvSpPr>
          <a:spLocks noChangeArrowheads="1"/>
        </xdr:cNvSpPr>
      </xdr:nvSpPr>
      <xdr:spPr bwMode="auto">
        <a:xfrm>
          <a:off x="6444343" y="5139418"/>
          <a:ext cx="348557" cy="31034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xdr:spPr>
      <xdr:txBody>
        <a:bodyPr wrap="none" lIns="91440" tIns="45720" rIns="91440" bIns="45720" anchor="t" upright="1">
          <a:spAutoFit/>
        </a:bodyPr>
        <a:lstStyle/>
        <a:p>
          <a:pPr algn="l" rtl="0">
            <a:lnSpc>
              <a:spcPts val="8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D1</a:t>
          </a:r>
        </a:p>
        <a:p>
          <a:pPr algn="l" rtl="0">
            <a:lnSpc>
              <a:spcPts val="6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6</xdr:col>
      <xdr:colOff>266700</xdr:colOff>
      <xdr:row>29</xdr:row>
      <xdr:rowOff>133350</xdr:rowOff>
    </xdr:from>
    <xdr:ext cx="348557" cy="310341"/>
    <xdr:sp macro="" textlink="">
      <xdr:nvSpPr>
        <xdr:cNvPr id="111624" name="Rectangle 8">
          <a:extLst>
            <a:ext uri="{FF2B5EF4-FFF2-40B4-BE49-F238E27FC236}">
              <a16:creationId xmlns:a16="http://schemas.microsoft.com/office/drawing/2014/main" id="{00000000-0008-0000-0100-000008B40100}"/>
            </a:ext>
          </a:extLst>
        </xdr:cNvPr>
        <xdr:cNvSpPr>
          <a:spLocks noChangeArrowheads="1"/>
        </xdr:cNvSpPr>
      </xdr:nvSpPr>
      <xdr:spPr bwMode="auto">
        <a:xfrm>
          <a:off x="5528129" y="4841421"/>
          <a:ext cx="348557" cy="31034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xdr:spPr>
      <xdr:txBody>
        <a:bodyPr wrap="none" lIns="91440" tIns="45720" rIns="91440" bIns="45720" anchor="t" upright="1">
          <a:spAutoFit/>
        </a:bodyPr>
        <a:lstStyle/>
        <a:p>
          <a:pPr algn="l" rtl="0">
            <a:lnSpc>
              <a:spcPts val="8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D2</a:t>
          </a:r>
        </a:p>
        <a:p>
          <a:pPr algn="l" rtl="0">
            <a:lnSpc>
              <a:spcPts val="6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5</xdr:col>
      <xdr:colOff>666750</xdr:colOff>
      <xdr:row>27</xdr:row>
      <xdr:rowOff>19050</xdr:rowOff>
    </xdr:from>
    <xdr:ext cx="348557" cy="310341"/>
    <xdr:sp macro="" textlink="">
      <xdr:nvSpPr>
        <xdr:cNvPr id="111625" name="Rectangle 9">
          <a:extLst>
            <a:ext uri="{FF2B5EF4-FFF2-40B4-BE49-F238E27FC236}">
              <a16:creationId xmlns:a16="http://schemas.microsoft.com/office/drawing/2014/main" id="{00000000-0008-0000-0100-000009B40100}"/>
            </a:ext>
          </a:extLst>
        </xdr:cNvPr>
        <xdr:cNvSpPr>
          <a:spLocks noChangeArrowheads="1"/>
        </xdr:cNvSpPr>
      </xdr:nvSpPr>
      <xdr:spPr bwMode="auto">
        <a:xfrm>
          <a:off x="4785179" y="4400550"/>
          <a:ext cx="348557" cy="31034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xdr:spPr>
      <xdr:txBody>
        <a:bodyPr wrap="none" lIns="91440" tIns="45720" rIns="91440" bIns="45720" anchor="t" upright="1">
          <a:spAutoFit/>
        </a:bodyPr>
        <a:lstStyle/>
        <a:p>
          <a:pPr algn="l" rtl="0">
            <a:lnSpc>
              <a:spcPts val="8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D3</a:t>
          </a:r>
        </a:p>
        <a:p>
          <a:pPr algn="l" rtl="0">
            <a:lnSpc>
              <a:spcPts val="6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5</xdr:col>
      <xdr:colOff>361950</xdr:colOff>
      <xdr:row>25</xdr:row>
      <xdr:rowOff>104775</xdr:rowOff>
    </xdr:from>
    <xdr:ext cx="348557" cy="310341"/>
    <xdr:sp macro="" textlink="">
      <xdr:nvSpPr>
        <xdr:cNvPr id="111626" name="Rectangle 10">
          <a:extLst>
            <a:ext uri="{FF2B5EF4-FFF2-40B4-BE49-F238E27FC236}">
              <a16:creationId xmlns:a16="http://schemas.microsoft.com/office/drawing/2014/main" id="{00000000-0008-0000-0100-00000AB40100}"/>
            </a:ext>
          </a:extLst>
        </xdr:cNvPr>
        <xdr:cNvSpPr>
          <a:spLocks noChangeArrowheads="1"/>
        </xdr:cNvSpPr>
      </xdr:nvSpPr>
      <xdr:spPr bwMode="auto">
        <a:xfrm>
          <a:off x="4480379" y="4159704"/>
          <a:ext cx="348557" cy="31034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xdr:spPr>
      <xdr:txBody>
        <a:bodyPr wrap="none" lIns="91440" tIns="45720" rIns="91440" bIns="45720" anchor="t" upright="1">
          <a:spAutoFit/>
        </a:bodyPr>
        <a:lstStyle/>
        <a:p>
          <a:pPr algn="l" rtl="0">
            <a:lnSpc>
              <a:spcPts val="8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D4</a:t>
          </a:r>
        </a:p>
        <a:p>
          <a:pPr algn="l" rtl="0">
            <a:lnSpc>
              <a:spcPts val="6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2</xdr:col>
      <xdr:colOff>361950</xdr:colOff>
      <xdr:row>23</xdr:row>
      <xdr:rowOff>57150</xdr:rowOff>
    </xdr:from>
    <xdr:ext cx="825995" cy="297517"/>
    <xdr:sp macro="" textlink="">
      <xdr:nvSpPr>
        <xdr:cNvPr id="111627" name="Text Box 11">
          <a:extLst>
            <a:ext uri="{FF2B5EF4-FFF2-40B4-BE49-F238E27FC236}">
              <a16:creationId xmlns:a16="http://schemas.microsoft.com/office/drawing/2014/main" id="{00000000-0008-0000-0100-00000BB40100}"/>
            </a:ext>
          </a:extLst>
        </xdr:cNvPr>
        <xdr:cNvSpPr txBox="1">
          <a:spLocks noChangeArrowheads="1"/>
        </xdr:cNvSpPr>
      </xdr:nvSpPr>
      <xdr:spPr bwMode="auto">
        <a:xfrm>
          <a:off x="2003879" y="3785507"/>
          <a:ext cx="825995" cy="297517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xdr:spPr>
      <xdr:txBody>
        <a:bodyPr wrap="none" lIns="91440" tIns="45720" rIns="91440" bIns="45720" anchor="t" upright="1">
          <a:spAutoFit/>
        </a:bodyPr>
        <a:lstStyle/>
        <a:p>
          <a:pPr algn="l" rtl="0">
            <a:lnSpc>
              <a:spcPts val="7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Simulators </a:t>
          </a:r>
        </a:p>
        <a:p>
          <a:pPr algn="l" rtl="0">
            <a:lnSpc>
              <a:spcPts val="6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3</xdr:col>
      <xdr:colOff>257175</xdr:colOff>
      <xdr:row>25</xdr:row>
      <xdr:rowOff>133350</xdr:rowOff>
    </xdr:from>
    <xdr:ext cx="908069" cy="534762"/>
    <xdr:sp macro="" textlink="">
      <xdr:nvSpPr>
        <xdr:cNvPr id="111628" name="Text Box 12">
          <a:extLst>
            <a:ext uri="{FF2B5EF4-FFF2-40B4-BE49-F238E27FC236}">
              <a16:creationId xmlns:a16="http://schemas.microsoft.com/office/drawing/2014/main" id="{00000000-0008-0000-0100-00000CB40100}"/>
            </a:ext>
          </a:extLst>
        </xdr:cNvPr>
        <xdr:cNvSpPr txBox="1">
          <a:spLocks noChangeArrowheads="1"/>
        </xdr:cNvSpPr>
      </xdr:nvSpPr>
      <xdr:spPr bwMode="auto">
        <a:xfrm>
          <a:off x="2506889" y="4188279"/>
          <a:ext cx="908069" cy="53476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xdr:spPr>
      <xdr:txBody>
        <a:bodyPr wrap="none" lIns="91440" tIns="45720" rIns="91440" bIns="45720" anchor="t" upright="1">
          <a:spAutoFit/>
        </a:bodyPr>
        <a:lstStyle/>
        <a:p>
          <a:pPr algn="l" rtl="0">
            <a:lnSpc>
              <a:spcPts val="11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Infra+Clients</a:t>
          </a:r>
        </a:p>
        <a:p>
          <a:pPr algn="l" rtl="0">
            <a:lnSpc>
              <a:spcPts val="11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Front End </a:t>
          </a:r>
        </a:p>
        <a:p>
          <a:pPr algn="l" rtl="0">
            <a:lnSpc>
              <a:spcPts val="10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3</xdr:col>
      <xdr:colOff>809625</xdr:colOff>
      <xdr:row>22</xdr:row>
      <xdr:rowOff>9525</xdr:rowOff>
    </xdr:from>
    <xdr:ext cx="779829" cy="477054"/>
    <xdr:sp macro="" textlink="">
      <xdr:nvSpPr>
        <xdr:cNvPr id="111629" name="Text Box 13">
          <a:extLst>
            <a:ext uri="{FF2B5EF4-FFF2-40B4-BE49-F238E27FC236}">
              <a16:creationId xmlns:a16="http://schemas.microsoft.com/office/drawing/2014/main" id="{00000000-0008-0000-0100-00000DB40100}"/>
            </a:ext>
          </a:extLst>
        </xdr:cNvPr>
        <xdr:cNvSpPr txBox="1">
          <a:spLocks noChangeArrowheads="1"/>
        </xdr:cNvSpPr>
      </xdr:nvSpPr>
      <xdr:spPr bwMode="auto">
        <a:xfrm>
          <a:off x="3059339" y="3574596"/>
          <a:ext cx="779829" cy="477054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xdr:spPr>
      <xdr:txBody>
        <a:bodyPr wrap="none" lIns="91440" tIns="45720" rIns="91440" bIns="45720" anchor="t" upright="1">
          <a:spAutoFit/>
        </a:bodyPr>
        <a:lstStyle/>
        <a:p>
          <a:pPr algn="l" rtl="0">
            <a:lnSpc>
              <a:spcPts val="9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TopDev1+</a:t>
          </a:r>
        </a:p>
        <a:p>
          <a:pPr algn="l" rtl="0">
            <a:lnSpc>
              <a:spcPts val="9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TopDev2 </a:t>
          </a:r>
        </a:p>
        <a:p>
          <a:pPr algn="l" rtl="0">
            <a:lnSpc>
              <a:spcPts val="10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4</xdr:col>
      <xdr:colOff>400050</xdr:colOff>
      <xdr:row>27</xdr:row>
      <xdr:rowOff>28575</xdr:rowOff>
    </xdr:from>
    <xdr:ext cx="740587" cy="618118"/>
    <xdr:sp macro="" textlink="">
      <xdr:nvSpPr>
        <xdr:cNvPr id="111630" name="Text Box 14">
          <a:extLst>
            <a:ext uri="{FF2B5EF4-FFF2-40B4-BE49-F238E27FC236}">
              <a16:creationId xmlns:a16="http://schemas.microsoft.com/office/drawing/2014/main" id="{00000000-0008-0000-0100-00000EB40100}"/>
            </a:ext>
          </a:extLst>
        </xdr:cNvPr>
        <xdr:cNvSpPr txBox="1">
          <a:spLocks noChangeArrowheads="1"/>
        </xdr:cNvSpPr>
      </xdr:nvSpPr>
      <xdr:spPr bwMode="auto">
        <a:xfrm>
          <a:off x="3584121" y="4410075"/>
          <a:ext cx="740587" cy="618118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xdr:spPr>
      <xdr:txBody>
        <a:bodyPr wrap="none" lIns="91440" tIns="45720" rIns="91440" bIns="45720" anchor="t" upright="1">
          <a:spAutoFit/>
        </a:bodyPr>
        <a:lstStyle/>
        <a:p>
          <a:pPr algn="l" rtl="0">
            <a:lnSpc>
              <a:spcPts val="9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TopDev2 </a:t>
          </a:r>
        </a:p>
        <a:p>
          <a:pPr algn="l" rtl="0">
            <a:lnSpc>
              <a:spcPts val="11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9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0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4</xdr:col>
      <xdr:colOff>819150</xdr:colOff>
      <xdr:row>23</xdr:row>
      <xdr:rowOff>47625</xdr:rowOff>
    </xdr:from>
    <xdr:ext cx="633507" cy="618118"/>
    <xdr:sp macro="" textlink="">
      <xdr:nvSpPr>
        <xdr:cNvPr id="111631" name="Text Box 15">
          <a:extLst>
            <a:ext uri="{FF2B5EF4-FFF2-40B4-BE49-F238E27FC236}">
              <a16:creationId xmlns:a16="http://schemas.microsoft.com/office/drawing/2014/main" id="{00000000-0008-0000-0100-00000FB40100}"/>
            </a:ext>
          </a:extLst>
        </xdr:cNvPr>
        <xdr:cNvSpPr txBox="1">
          <a:spLocks noChangeArrowheads="1"/>
        </xdr:cNvSpPr>
      </xdr:nvSpPr>
      <xdr:spPr bwMode="auto">
        <a:xfrm>
          <a:off x="4003221" y="3775982"/>
          <a:ext cx="633507" cy="618118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xdr:spPr>
      <xdr:txBody>
        <a:bodyPr wrap="none" lIns="91440" tIns="45720" rIns="91440" bIns="45720" anchor="t" upright="1">
          <a:spAutoFit/>
        </a:bodyPr>
        <a:lstStyle/>
        <a:p>
          <a:pPr algn="l" rtl="0">
            <a:lnSpc>
              <a:spcPts val="9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Normal </a:t>
          </a:r>
        </a:p>
        <a:p>
          <a:pPr algn="l" rtl="0">
            <a:lnSpc>
              <a:spcPts val="11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9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0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twoCellAnchor>
    <xdr:from>
      <xdr:col>7</xdr:col>
      <xdr:colOff>866775</xdr:colOff>
      <xdr:row>2</xdr:row>
      <xdr:rowOff>123825</xdr:rowOff>
    </xdr:from>
    <xdr:to>
      <xdr:col>21</xdr:col>
      <xdr:colOff>295275</xdr:colOff>
      <xdr:row>31</xdr:row>
      <xdr:rowOff>0</xdr:rowOff>
    </xdr:to>
    <xdr:graphicFrame macro="">
      <xdr:nvGraphicFramePr>
        <xdr:cNvPr id="2060" name="Chart 2">
          <a:extLst>
            <a:ext uri="{FF2B5EF4-FFF2-40B4-BE49-F238E27FC236}">
              <a16:creationId xmlns:a16="http://schemas.microsoft.com/office/drawing/2014/main" id="{00000000-0008-0000-0100-00000C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361950</xdr:colOff>
      <xdr:row>16</xdr:row>
      <xdr:rowOff>19050</xdr:rowOff>
    </xdr:from>
    <xdr:to>
      <xdr:col>24</xdr:col>
      <xdr:colOff>38100</xdr:colOff>
      <xdr:row>46</xdr:row>
      <xdr:rowOff>152400</xdr:rowOff>
    </xdr:to>
    <xdr:graphicFrame macro="">
      <xdr:nvGraphicFramePr>
        <xdr:cNvPr id="2061" name="Chart 3">
          <a:extLst>
            <a:ext uri="{FF2B5EF4-FFF2-40B4-BE49-F238E27FC236}">
              <a16:creationId xmlns:a16="http://schemas.microsoft.com/office/drawing/2014/main" id="{00000000-0008-0000-0100-00000D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0.62036</cdr:x>
      <cdr:y>0.6006</cdr:y>
    </cdr:from>
    <cdr:to>
      <cdr:x>0.66244</cdr:x>
      <cdr:y>0.67109</cdr:y>
    </cdr:to>
    <cdr:sp macro="" textlink="">
      <cdr:nvSpPr>
        <cdr:cNvPr id="113675" name="Rectangle 1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37954" y="2753299"/>
          <a:ext cx="348557" cy="3231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cdr:spPr>
      <cdr:txBody>
        <a:bodyPr xmlns:a="http://schemas.openxmlformats.org/drawingml/2006/main" wrap="none" lIns="91440" tIns="45720" rIns="91440" bIns="4572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lnSpc>
              <a:spcPts val="7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D1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0.51705</cdr:x>
      <cdr:y>0.5727</cdr:y>
    </cdr:from>
    <cdr:to>
      <cdr:x>0.55914</cdr:x>
      <cdr:y>0.64319</cdr:y>
    </cdr:to>
    <cdr:sp macro="" textlink="">
      <cdr:nvSpPr>
        <cdr:cNvPr id="113676" name="Rectangle 1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82319" y="2625398"/>
          <a:ext cx="348557" cy="3231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cdr:spPr>
      <cdr:txBody>
        <a:bodyPr xmlns:a="http://schemas.openxmlformats.org/drawingml/2006/main" wrap="none" lIns="91440" tIns="45720" rIns="91440" bIns="4572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lnSpc>
              <a:spcPts val="7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D2</a:t>
          </a:r>
        </a:p>
        <a:p xmlns:a="http://schemas.openxmlformats.org/drawingml/2006/main">
          <a:pPr algn="l" rtl="0">
            <a:lnSpc>
              <a:spcPts val="7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0.42981</cdr:x>
      <cdr:y>0.48262</cdr:y>
    </cdr:from>
    <cdr:to>
      <cdr:x>0.47189</cdr:x>
      <cdr:y>0.55311</cdr:y>
    </cdr:to>
    <cdr:sp macro="" textlink="">
      <cdr:nvSpPr>
        <cdr:cNvPr id="113677" name="Rectangle 1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59778" y="2212449"/>
          <a:ext cx="348557" cy="3231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cdr:spPr>
      <cdr:txBody>
        <a:bodyPr xmlns:a="http://schemas.openxmlformats.org/drawingml/2006/main" wrap="none" lIns="91440" tIns="45720" rIns="91440" bIns="4572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lnSpc>
              <a:spcPts val="7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D3</a:t>
          </a:r>
        </a:p>
        <a:p xmlns:a="http://schemas.openxmlformats.org/drawingml/2006/main">
          <a:pPr algn="l" rtl="0">
            <a:lnSpc>
              <a:spcPts val="7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0.38879</cdr:x>
      <cdr:y>0.40332</cdr:y>
    </cdr:from>
    <cdr:to>
      <cdr:x>0.47133</cdr:x>
      <cdr:y>0.49535</cdr:y>
    </cdr:to>
    <cdr:sp macro="" textlink="">
      <cdr:nvSpPr>
        <cdr:cNvPr id="113678" name="Rectangle 14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36079" y="1839452"/>
          <a:ext cx="686376" cy="4190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D4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0.12188</cdr:x>
      <cdr:y>0.22757</cdr:y>
    </cdr:from>
    <cdr:to>
      <cdr:x>0.22161</cdr:x>
      <cdr:y>0.29806</cdr:y>
    </cdr:to>
    <cdr:sp macro="" textlink="">
      <cdr:nvSpPr>
        <cdr:cNvPr id="113679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09436" y="1043237"/>
          <a:ext cx="825995" cy="3231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cdr:spPr>
      <cdr:txBody>
        <a:bodyPr xmlns:a="http://schemas.openxmlformats.org/drawingml/2006/main" wrap="none" lIns="91440" tIns="45720" rIns="91440" bIns="4572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lnSpc>
              <a:spcPts val="7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Simulators 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0.17897</cdr:x>
      <cdr:y>0.31936</cdr:y>
    </cdr:from>
    <cdr:to>
      <cdr:x>0.28861</cdr:x>
      <cdr:y>0.43601</cdr:y>
    </cdr:to>
    <cdr:sp macro="" textlink="">
      <cdr:nvSpPr>
        <cdr:cNvPr id="113680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268" y="1464025"/>
          <a:ext cx="908069" cy="5347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cdr:spPr>
      <cdr:txBody>
        <a:bodyPr xmlns:a="http://schemas.openxmlformats.org/drawingml/2006/main" wrap="none" lIns="91440" tIns="45720" rIns="91440" bIns="4572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lnSpc>
              <a:spcPts val="11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Infra+Clients</a:t>
          </a:r>
        </a:p>
        <a:p xmlns:a="http://schemas.openxmlformats.org/drawingml/2006/main">
          <a:pPr algn="l" rtl="0">
            <a:lnSpc>
              <a:spcPts val="10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Front End </a:t>
          </a:r>
        </a:p>
        <a:p xmlns:a="http://schemas.openxmlformats.org/drawingml/2006/main">
          <a:pPr algn="l" rtl="0">
            <a:lnSpc>
              <a:spcPts val="10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0.34628</cdr:x>
      <cdr:y>0.22757</cdr:y>
    </cdr:from>
    <cdr:to>
      <cdr:x>0.42277</cdr:x>
      <cdr:y>0.35122</cdr:y>
    </cdr:to>
    <cdr:sp macro="" textlink="">
      <cdr:nvSpPr>
        <cdr:cNvPr id="113683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67965" y="1043237"/>
          <a:ext cx="633507" cy="5668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cdr:spPr>
      <cdr:txBody>
        <a:bodyPr xmlns:a="http://schemas.openxmlformats.org/drawingml/2006/main" wrap="none" lIns="91440" tIns="45720" rIns="91440" bIns="4572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lnSpc>
              <a:spcPts val="9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Normal </a:t>
          </a:r>
        </a:p>
        <a:p xmlns:a="http://schemas.openxmlformats.org/drawingml/2006/main">
          <a:pPr algn="l" rtl="0">
            <a:lnSpc>
              <a:spcPts val="10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lnSpc>
              <a:spcPts val="9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lnSpc>
              <a:spcPts val="9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0.22395</cdr:x>
      <cdr:y>0.19208</cdr:y>
    </cdr:from>
    <cdr:to>
      <cdr:x>0.31811</cdr:x>
      <cdr:y>0.27936</cdr:y>
    </cdr:to>
    <cdr:sp macro="" textlink="">
      <cdr:nvSpPr>
        <cdr:cNvPr id="113694" name="Text Box 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54802" y="880542"/>
          <a:ext cx="779829" cy="4001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cdr:spPr>
      <cdr:txBody>
        <a:bodyPr xmlns:a="http://schemas.openxmlformats.org/drawingml/2006/main" wrap="none" lIns="91440" tIns="45720" rIns="91440" bIns="4572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lnSpc>
              <a:spcPts val="8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TopDev1+</a:t>
          </a:r>
        </a:p>
        <a:p xmlns:a="http://schemas.openxmlformats.org/drawingml/2006/main">
          <a:pPr algn="l" rtl="0">
            <a:lnSpc>
              <a:spcPts val="8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TopDev2 </a:t>
          </a:r>
        </a:p>
        <a:p xmlns:a="http://schemas.openxmlformats.org/drawingml/2006/main">
          <a:pPr algn="l" rtl="0">
            <a:lnSpc>
              <a:spcPts val="8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0.30328</cdr:x>
      <cdr:y>0.37003</cdr:y>
    </cdr:from>
    <cdr:to>
      <cdr:x>0.3927</cdr:x>
      <cdr:y>0.49368</cdr:y>
    </cdr:to>
    <cdr:sp macro="" textlink="">
      <cdr:nvSpPr>
        <cdr:cNvPr id="113695" name="Text Box 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11830" y="1696309"/>
          <a:ext cx="740587" cy="5668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cdr:spPr>
      <cdr:txBody>
        <a:bodyPr xmlns:a="http://schemas.openxmlformats.org/drawingml/2006/main" wrap="none" lIns="91440" tIns="45720" rIns="91440" bIns="4572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lnSpc>
              <a:spcPts val="10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TopDev2 </a:t>
          </a:r>
        </a:p>
        <a:p xmlns:a="http://schemas.openxmlformats.org/drawingml/2006/main">
          <a:pPr algn="l" rtl="0">
            <a:lnSpc>
              <a:spcPts val="9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lnSpc>
              <a:spcPts val="10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lnSpc>
              <a:spcPts val="8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342900</xdr:colOff>
      <xdr:row>4</xdr:row>
      <xdr:rowOff>104775</xdr:rowOff>
    </xdr:from>
    <xdr:to>
      <xdr:col>20</xdr:col>
      <xdr:colOff>104775</xdr:colOff>
      <xdr:row>34</xdr:row>
      <xdr:rowOff>57150</xdr:rowOff>
    </xdr:to>
    <xdr:graphicFrame macro="">
      <xdr:nvGraphicFramePr>
        <xdr:cNvPr id="10241" name="Chart 1">
          <a:extLst>
            <a:ext uri="{FF2B5EF4-FFF2-40B4-BE49-F238E27FC236}">
              <a16:creationId xmlns:a16="http://schemas.microsoft.com/office/drawing/2014/main" id="{00000000-0008-0000-0200-000001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14</xdr:col>
      <xdr:colOff>285750</xdr:colOff>
      <xdr:row>22</xdr:row>
      <xdr:rowOff>66675</xdr:rowOff>
    </xdr:from>
    <xdr:ext cx="348557" cy="310341"/>
    <xdr:sp macro="" textlink="">
      <xdr:nvSpPr>
        <xdr:cNvPr id="119811" name="Rectangle 3">
          <a:extLst>
            <a:ext uri="{FF2B5EF4-FFF2-40B4-BE49-F238E27FC236}">
              <a16:creationId xmlns:a16="http://schemas.microsoft.com/office/drawing/2014/main" id="{00000000-0008-0000-0200-000003D40100}"/>
            </a:ext>
          </a:extLst>
        </xdr:cNvPr>
        <xdr:cNvSpPr>
          <a:spLocks noChangeArrowheads="1"/>
        </xdr:cNvSpPr>
      </xdr:nvSpPr>
      <xdr:spPr bwMode="auto">
        <a:xfrm>
          <a:off x="9353550" y="3629025"/>
          <a:ext cx="348557" cy="31034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xdr:spPr>
      <xdr:txBody>
        <a:bodyPr wrap="none" lIns="91440" tIns="45720" rIns="91440" bIns="45720" anchor="t" upright="1">
          <a:spAutoFit/>
        </a:bodyPr>
        <a:lstStyle/>
        <a:p>
          <a:pPr algn="l" rtl="0">
            <a:lnSpc>
              <a:spcPts val="8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D1</a:t>
          </a:r>
        </a:p>
        <a:p>
          <a:pPr algn="l" rtl="0">
            <a:lnSpc>
              <a:spcPts val="6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12</xdr:col>
      <xdr:colOff>581025</xdr:colOff>
      <xdr:row>21</xdr:row>
      <xdr:rowOff>76200</xdr:rowOff>
    </xdr:from>
    <xdr:ext cx="348557" cy="310341"/>
    <xdr:sp macro="" textlink="">
      <xdr:nvSpPr>
        <xdr:cNvPr id="119812" name="Rectangle 4">
          <a:extLst>
            <a:ext uri="{FF2B5EF4-FFF2-40B4-BE49-F238E27FC236}">
              <a16:creationId xmlns:a16="http://schemas.microsoft.com/office/drawing/2014/main" id="{00000000-0008-0000-0200-000004D40100}"/>
            </a:ext>
          </a:extLst>
        </xdr:cNvPr>
        <xdr:cNvSpPr>
          <a:spLocks noChangeArrowheads="1"/>
        </xdr:cNvSpPr>
      </xdr:nvSpPr>
      <xdr:spPr bwMode="auto">
        <a:xfrm>
          <a:off x="8429625" y="3476625"/>
          <a:ext cx="348557" cy="31034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xdr:spPr>
      <xdr:txBody>
        <a:bodyPr wrap="none" lIns="91440" tIns="45720" rIns="91440" bIns="45720" anchor="t" upright="1">
          <a:spAutoFit/>
        </a:bodyPr>
        <a:lstStyle/>
        <a:p>
          <a:pPr algn="l" rtl="0">
            <a:lnSpc>
              <a:spcPts val="8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D2</a:t>
          </a:r>
        </a:p>
        <a:p>
          <a:pPr algn="l" rtl="0">
            <a:lnSpc>
              <a:spcPts val="6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11</xdr:col>
      <xdr:colOff>466725</xdr:colOff>
      <xdr:row>19</xdr:row>
      <xdr:rowOff>9525</xdr:rowOff>
    </xdr:from>
    <xdr:ext cx="348557" cy="310341"/>
    <xdr:sp macro="" textlink="">
      <xdr:nvSpPr>
        <xdr:cNvPr id="119813" name="Rectangle 5">
          <a:extLst>
            <a:ext uri="{FF2B5EF4-FFF2-40B4-BE49-F238E27FC236}">
              <a16:creationId xmlns:a16="http://schemas.microsoft.com/office/drawing/2014/main" id="{00000000-0008-0000-0200-000005D40100}"/>
            </a:ext>
          </a:extLst>
        </xdr:cNvPr>
        <xdr:cNvSpPr>
          <a:spLocks noChangeArrowheads="1"/>
        </xdr:cNvSpPr>
      </xdr:nvSpPr>
      <xdr:spPr bwMode="auto">
        <a:xfrm>
          <a:off x="7705725" y="3086100"/>
          <a:ext cx="348557" cy="31034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xdr:spPr>
      <xdr:txBody>
        <a:bodyPr wrap="none" lIns="91440" tIns="45720" rIns="91440" bIns="45720" anchor="t" upright="1">
          <a:spAutoFit/>
        </a:bodyPr>
        <a:lstStyle/>
        <a:p>
          <a:pPr algn="l" rtl="0">
            <a:lnSpc>
              <a:spcPts val="8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D3</a:t>
          </a:r>
        </a:p>
        <a:p>
          <a:pPr algn="l" rtl="0">
            <a:lnSpc>
              <a:spcPts val="6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11</xdr:col>
      <xdr:colOff>171450</xdr:colOff>
      <xdr:row>17</xdr:row>
      <xdr:rowOff>38100</xdr:rowOff>
    </xdr:from>
    <xdr:ext cx="348557" cy="310341"/>
    <xdr:sp macro="" textlink="">
      <xdr:nvSpPr>
        <xdr:cNvPr id="119814" name="Rectangle 6">
          <a:extLst>
            <a:ext uri="{FF2B5EF4-FFF2-40B4-BE49-F238E27FC236}">
              <a16:creationId xmlns:a16="http://schemas.microsoft.com/office/drawing/2014/main" id="{00000000-0008-0000-0200-000006D40100}"/>
            </a:ext>
          </a:extLst>
        </xdr:cNvPr>
        <xdr:cNvSpPr>
          <a:spLocks noChangeArrowheads="1"/>
        </xdr:cNvSpPr>
      </xdr:nvSpPr>
      <xdr:spPr bwMode="auto">
        <a:xfrm>
          <a:off x="7410450" y="2790825"/>
          <a:ext cx="348557" cy="31034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xdr:spPr>
      <xdr:txBody>
        <a:bodyPr wrap="none" lIns="91440" tIns="45720" rIns="91440" bIns="45720" anchor="t" upright="1">
          <a:spAutoFit/>
        </a:bodyPr>
        <a:lstStyle/>
        <a:p>
          <a:pPr algn="l" rtl="0">
            <a:lnSpc>
              <a:spcPts val="8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D4</a:t>
          </a:r>
        </a:p>
        <a:p>
          <a:pPr algn="l" rtl="0">
            <a:lnSpc>
              <a:spcPts val="6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7</xdr:col>
      <xdr:colOff>247650</xdr:colOff>
      <xdr:row>11</xdr:row>
      <xdr:rowOff>76200</xdr:rowOff>
    </xdr:from>
    <xdr:ext cx="825995" cy="310341"/>
    <xdr:sp macro="" textlink="">
      <xdr:nvSpPr>
        <xdr:cNvPr id="119815" name="Text Box 7">
          <a:extLst>
            <a:ext uri="{FF2B5EF4-FFF2-40B4-BE49-F238E27FC236}">
              <a16:creationId xmlns:a16="http://schemas.microsoft.com/office/drawing/2014/main" id="{00000000-0008-0000-0200-000007D40100}"/>
            </a:ext>
          </a:extLst>
        </xdr:cNvPr>
        <xdr:cNvSpPr txBox="1">
          <a:spLocks noChangeArrowheads="1"/>
        </xdr:cNvSpPr>
      </xdr:nvSpPr>
      <xdr:spPr bwMode="auto">
        <a:xfrm>
          <a:off x="5048250" y="1857375"/>
          <a:ext cx="825995" cy="31034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xdr:spPr>
      <xdr:txBody>
        <a:bodyPr wrap="none" lIns="91440" tIns="45720" rIns="91440" bIns="45720" anchor="t" upright="1">
          <a:spAutoFit/>
        </a:bodyPr>
        <a:lstStyle/>
        <a:p>
          <a:pPr algn="l" rtl="0">
            <a:lnSpc>
              <a:spcPts val="8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Simulators </a:t>
          </a:r>
        </a:p>
        <a:p>
          <a:pPr algn="l" rtl="0">
            <a:lnSpc>
              <a:spcPts val="6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8</xdr:col>
      <xdr:colOff>76200</xdr:colOff>
      <xdr:row>14</xdr:row>
      <xdr:rowOff>9525</xdr:rowOff>
    </xdr:from>
    <xdr:ext cx="908069" cy="534762"/>
    <xdr:sp macro="" textlink="">
      <xdr:nvSpPr>
        <xdr:cNvPr id="119816" name="Text Box 8">
          <a:extLst>
            <a:ext uri="{FF2B5EF4-FFF2-40B4-BE49-F238E27FC236}">
              <a16:creationId xmlns:a16="http://schemas.microsoft.com/office/drawing/2014/main" id="{00000000-0008-0000-0200-000008D40100}"/>
            </a:ext>
          </a:extLst>
        </xdr:cNvPr>
        <xdr:cNvSpPr txBox="1">
          <a:spLocks noChangeArrowheads="1"/>
        </xdr:cNvSpPr>
      </xdr:nvSpPr>
      <xdr:spPr bwMode="auto">
        <a:xfrm>
          <a:off x="5486400" y="2276475"/>
          <a:ext cx="908069" cy="53476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xdr:spPr>
      <xdr:txBody>
        <a:bodyPr wrap="none" lIns="91440" tIns="45720" rIns="91440" bIns="45720" anchor="t" upright="1">
          <a:spAutoFit/>
        </a:bodyPr>
        <a:lstStyle/>
        <a:p>
          <a:pPr algn="l" rtl="0">
            <a:lnSpc>
              <a:spcPts val="11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Infra+Clients</a:t>
          </a:r>
        </a:p>
        <a:p>
          <a:pPr algn="l" rtl="0">
            <a:lnSpc>
              <a:spcPts val="10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Front End </a:t>
          </a:r>
        </a:p>
        <a:p>
          <a:pPr algn="l" rtl="0">
            <a:lnSpc>
              <a:spcPts val="10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10</xdr:col>
      <xdr:colOff>304800</xdr:colOff>
      <xdr:row>11</xdr:row>
      <xdr:rowOff>76200</xdr:rowOff>
    </xdr:from>
    <xdr:ext cx="633507" cy="618118"/>
    <xdr:sp macro="" textlink="">
      <xdr:nvSpPr>
        <xdr:cNvPr id="119819" name="Text Box 11">
          <a:extLst>
            <a:ext uri="{FF2B5EF4-FFF2-40B4-BE49-F238E27FC236}">
              <a16:creationId xmlns:a16="http://schemas.microsoft.com/office/drawing/2014/main" id="{00000000-0008-0000-0200-00000BD40100}"/>
            </a:ext>
          </a:extLst>
        </xdr:cNvPr>
        <xdr:cNvSpPr txBox="1">
          <a:spLocks noChangeArrowheads="1"/>
        </xdr:cNvSpPr>
      </xdr:nvSpPr>
      <xdr:spPr bwMode="auto">
        <a:xfrm>
          <a:off x="6934200" y="1857375"/>
          <a:ext cx="633507" cy="618118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xdr:spPr>
      <xdr:txBody>
        <a:bodyPr wrap="none" lIns="91440" tIns="45720" rIns="91440" bIns="45720" anchor="t" upright="1">
          <a:spAutoFit/>
        </a:bodyPr>
        <a:lstStyle/>
        <a:p>
          <a:pPr algn="l" rtl="0">
            <a:lnSpc>
              <a:spcPts val="9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Normal </a:t>
          </a:r>
        </a:p>
        <a:p>
          <a:pPr algn="l" rtl="0">
            <a:lnSpc>
              <a:spcPts val="11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9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0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8</xdr:col>
      <xdr:colOff>542925</xdr:colOff>
      <xdr:row>10</xdr:row>
      <xdr:rowOff>57150</xdr:rowOff>
    </xdr:from>
    <xdr:ext cx="779829" cy="464230"/>
    <xdr:sp macro="" textlink="">
      <xdr:nvSpPr>
        <xdr:cNvPr id="119820" name="Text Box 12">
          <a:extLst>
            <a:ext uri="{FF2B5EF4-FFF2-40B4-BE49-F238E27FC236}">
              <a16:creationId xmlns:a16="http://schemas.microsoft.com/office/drawing/2014/main" id="{00000000-0008-0000-0200-00000CD40100}"/>
            </a:ext>
          </a:extLst>
        </xdr:cNvPr>
        <xdr:cNvSpPr txBox="1">
          <a:spLocks noChangeArrowheads="1"/>
        </xdr:cNvSpPr>
      </xdr:nvSpPr>
      <xdr:spPr bwMode="auto">
        <a:xfrm>
          <a:off x="5953125" y="1676400"/>
          <a:ext cx="779829" cy="46423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xdr:spPr>
      <xdr:txBody>
        <a:bodyPr wrap="none" lIns="91440" tIns="45720" rIns="91440" bIns="45720" anchor="t" upright="1">
          <a:spAutoFit/>
        </a:bodyPr>
        <a:lstStyle/>
        <a:p>
          <a:pPr algn="l" rtl="0">
            <a:lnSpc>
              <a:spcPts val="9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TopDev1+</a:t>
          </a:r>
        </a:p>
        <a:p>
          <a:pPr algn="l" rtl="0">
            <a:lnSpc>
              <a:spcPts val="8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TopDev2 </a:t>
          </a:r>
        </a:p>
        <a:p>
          <a:pPr algn="l" rtl="0">
            <a:lnSpc>
              <a:spcPts val="10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9</xdr:col>
      <xdr:colOff>552450</xdr:colOff>
      <xdr:row>15</xdr:row>
      <xdr:rowOff>66675</xdr:rowOff>
    </xdr:from>
    <xdr:ext cx="740587" cy="618118"/>
    <xdr:sp macro="" textlink="">
      <xdr:nvSpPr>
        <xdr:cNvPr id="119821" name="Text Box 13">
          <a:extLst>
            <a:ext uri="{FF2B5EF4-FFF2-40B4-BE49-F238E27FC236}">
              <a16:creationId xmlns:a16="http://schemas.microsoft.com/office/drawing/2014/main" id="{00000000-0008-0000-0200-00000DD40100}"/>
            </a:ext>
          </a:extLst>
        </xdr:cNvPr>
        <xdr:cNvSpPr txBox="1">
          <a:spLocks noChangeArrowheads="1"/>
        </xdr:cNvSpPr>
      </xdr:nvSpPr>
      <xdr:spPr bwMode="auto">
        <a:xfrm>
          <a:off x="6572250" y="2495550"/>
          <a:ext cx="740587" cy="618118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xdr:spPr>
      <xdr:txBody>
        <a:bodyPr wrap="none" lIns="91440" tIns="45720" rIns="91440" bIns="45720" anchor="t" upright="1">
          <a:spAutoFit/>
        </a:bodyPr>
        <a:lstStyle/>
        <a:p>
          <a:pPr algn="l" rtl="0">
            <a:lnSpc>
              <a:spcPts val="9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TopDev2 </a:t>
          </a:r>
        </a:p>
        <a:p>
          <a:pPr algn="l" rtl="0">
            <a:lnSpc>
              <a:spcPts val="11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9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0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5</xdr:row>
      <xdr:rowOff>19050</xdr:rowOff>
    </xdr:from>
    <xdr:to>
      <xdr:col>21</xdr:col>
      <xdr:colOff>38100</xdr:colOff>
      <xdr:row>34</xdr:row>
      <xdr:rowOff>0</xdr:rowOff>
    </xdr:to>
    <xdr:graphicFrame macro="">
      <xdr:nvGraphicFramePr>
        <xdr:cNvPr id="4097" name="Chart 1">
          <a:extLst>
            <a:ext uri="{FF2B5EF4-FFF2-40B4-BE49-F238E27FC236}">
              <a16:creationId xmlns:a16="http://schemas.microsoft.com/office/drawing/2014/main" id="{00000000-0008-0000-0300-0000011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342900</xdr:colOff>
      <xdr:row>5</xdr:row>
      <xdr:rowOff>38100</xdr:rowOff>
    </xdr:from>
    <xdr:to>
      <xdr:col>36</xdr:col>
      <xdr:colOff>104775</xdr:colOff>
      <xdr:row>34</xdr:row>
      <xdr:rowOff>19050</xdr:rowOff>
    </xdr:to>
    <xdr:graphicFrame macro="">
      <xdr:nvGraphicFramePr>
        <xdr:cNvPr id="4098" name="Chart 8">
          <a:extLst>
            <a:ext uri="{FF2B5EF4-FFF2-40B4-BE49-F238E27FC236}">
              <a16:creationId xmlns:a16="http://schemas.microsoft.com/office/drawing/2014/main" id="{00000000-0008-0000-0300-0000021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438150</xdr:colOff>
      <xdr:row>26</xdr:row>
      <xdr:rowOff>66675</xdr:rowOff>
    </xdr:from>
    <xdr:to>
      <xdr:col>17</xdr:col>
      <xdr:colOff>438150</xdr:colOff>
      <xdr:row>55</xdr:row>
      <xdr:rowOff>47625</xdr:rowOff>
    </xdr:to>
    <xdr:graphicFrame macro="">
      <xdr:nvGraphicFramePr>
        <xdr:cNvPr id="4099" name="Chart 10">
          <a:extLst>
            <a:ext uri="{FF2B5EF4-FFF2-40B4-BE49-F238E27FC236}">
              <a16:creationId xmlns:a16="http://schemas.microsoft.com/office/drawing/2014/main" id="{00000000-0008-0000-0300-0000031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9525</xdr:rowOff>
    </xdr:from>
    <xdr:to>
      <xdr:col>20</xdr:col>
      <xdr:colOff>180975</xdr:colOff>
      <xdr:row>35</xdr:row>
      <xdr:rowOff>0</xdr:rowOff>
    </xdr:to>
    <xdr:graphicFrame macro="">
      <xdr:nvGraphicFramePr>
        <xdr:cNvPr id="12289" name="Chart 3">
          <a:extLst>
            <a:ext uri="{FF2B5EF4-FFF2-40B4-BE49-F238E27FC236}">
              <a16:creationId xmlns:a16="http://schemas.microsoft.com/office/drawing/2014/main" id="{00000000-0008-0000-0400-0000013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105641</xdr:colOff>
      <xdr:row>16</xdr:row>
      <xdr:rowOff>104775</xdr:rowOff>
    </xdr:from>
    <xdr:to>
      <xdr:col>11</xdr:col>
      <xdr:colOff>105641</xdr:colOff>
      <xdr:row>30</xdr:row>
      <xdr:rowOff>104775</xdr:rowOff>
    </xdr:to>
    <xdr:sp macro="" textlink="">
      <xdr:nvSpPr>
        <xdr:cNvPr id="12290" name="Line 4">
          <a:extLst>
            <a:ext uri="{FF2B5EF4-FFF2-40B4-BE49-F238E27FC236}">
              <a16:creationId xmlns:a16="http://schemas.microsoft.com/office/drawing/2014/main" id="{00000000-0008-0000-0400-000002300000}"/>
            </a:ext>
          </a:extLst>
        </xdr:cNvPr>
        <xdr:cNvSpPr>
          <a:spLocks noChangeShapeType="1"/>
        </xdr:cNvSpPr>
      </xdr:nvSpPr>
      <xdr:spPr bwMode="auto">
        <a:xfrm>
          <a:off x="7162800" y="2737139"/>
          <a:ext cx="0" cy="2303318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142875</xdr:colOff>
      <xdr:row>16</xdr:row>
      <xdr:rowOff>76200</xdr:rowOff>
    </xdr:from>
    <xdr:to>
      <xdr:col>11</xdr:col>
      <xdr:colOff>123825</xdr:colOff>
      <xdr:row>16</xdr:row>
      <xdr:rowOff>76200</xdr:rowOff>
    </xdr:to>
    <xdr:sp macro="" textlink="">
      <xdr:nvSpPr>
        <xdr:cNvPr id="12291" name="Line 6">
          <a:extLst>
            <a:ext uri="{FF2B5EF4-FFF2-40B4-BE49-F238E27FC236}">
              <a16:creationId xmlns:a16="http://schemas.microsoft.com/office/drawing/2014/main" id="{00000000-0008-0000-0400-000003300000}"/>
            </a:ext>
          </a:extLst>
        </xdr:cNvPr>
        <xdr:cNvSpPr>
          <a:spLocks noChangeShapeType="1"/>
        </xdr:cNvSpPr>
      </xdr:nvSpPr>
      <xdr:spPr bwMode="auto">
        <a:xfrm flipH="1">
          <a:off x="5391150" y="2667000"/>
          <a:ext cx="1809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57150</xdr:colOff>
      <xdr:row>16</xdr:row>
      <xdr:rowOff>57150</xdr:rowOff>
    </xdr:from>
    <xdr:to>
      <xdr:col>12</xdr:col>
      <xdr:colOff>57150</xdr:colOff>
      <xdr:row>30</xdr:row>
      <xdr:rowOff>95250</xdr:rowOff>
    </xdr:to>
    <xdr:sp macro="" textlink="">
      <xdr:nvSpPr>
        <xdr:cNvPr id="12292" name="Line 7">
          <a:extLst>
            <a:ext uri="{FF2B5EF4-FFF2-40B4-BE49-F238E27FC236}">
              <a16:creationId xmlns:a16="http://schemas.microsoft.com/office/drawing/2014/main" id="{00000000-0008-0000-0400-000004300000}"/>
            </a:ext>
          </a:extLst>
        </xdr:cNvPr>
        <xdr:cNvSpPr>
          <a:spLocks noChangeShapeType="1"/>
        </xdr:cNvSpPr>
      </xdr:nvSpPr>
      <xdr:spPr bwMode="auto">
        <a:xfrm>
          <a:off x="7743825" y="2647950"/>
          <a:ext cx="0" cy="2305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143741</xdr:colOff>
      <xdr:row>16</xdr:row>
      <xdr:rowOff>47625</xdr:rowOff>
    </xdr:from>
    <xdr:to>
      <xdr:col>12</xdr:col>
      <xdr:colOff>67541</xdr:colOff>
      <xdr:row>16</xdr:row>
      <xdr:rowOff>47625</xdr:rowOff>
    </xdr:to>
    <xdr:sp macro="" textlink="">
      <xdr:nvSpPr>
        <xdr:cNvPr id="12293" name="Line 8">
          <a:extLst>
            <a:ext uri="{FF2B5EF4-FFF2-40B4-BE49-F238E27FC236}">
              <a16:creationId xmlns:a16="http://schemas.microsoft.com/office/drawing/2014/main" id="{00000000-0008-0000-0400-000005300000}"/>
            </a:ext>
          </a:extLst>
        </xdr:cNvPr>
        <xdr:cNvSpPr>
          <a:spLocks noChangeShapeType="1"/>
        </xdr:cNvSpPr>
      </xdr:nvSpPr>
      <xdr:spPr bwMode="auto">
        <a:xfrm flipH="1">
          <a:off x="5382491" y="2679989"/>
          <a:ext cx="234834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11</xdr:col>
      <xdr:colOff>371475</xdr:colOff>
      <xdr:row>14</xdr:row>
      <xdr:rowOff>133350</xdr:rowOff>
    </xdr:from>
    <xdr:ext cx="633507" cy="618118"/>
    <xdr:sp macro="" textlink="">
      <xdr:nvSpPr>
        <xdr:cNvPr id="124937" name="Text Box 9">
          <a:extLst>
            <a:ext uri="{FF2B5EF4-FFF2-40B4-BE49-F238E27FC236}">
              <a16:creationId xmlns:a16="http://schemas.microsoft.com/office/drawing/2014/main" id="{00000000-0008-0000-0400-000009E80100}"/>
            </a:ext>
          </a:extLst>
        </xdr:cNvPr>
        <xdr:cNvSpPr txBox="1">
          <a:spLocks noChangeArrowheads="1"/>
        </xdr:cNvSpPr>
      </xdr:nvSpPr>
      <xdr:spPr bwMode="auto">
        <a:xfrm>
          <a:off x="7428634" y="2436668"/>
          <a:ext cx="633507" cy="618118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xdr:spPr>
      <xdr:txBody>
        <a:bodyPr wrap="none" lIns="91440" tIns="45720" rIns="91440" bIns="45720" anchor="t" upright="1">
          <a:spAutoFit/>
        </a:bodyPr>
        <a:lstStyle/>
        <a:p>
          <a:pPr algn="l" rtl="0">
            <a:lnSpc>
              <a:spcPts val="10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Normal </a:t>
          </a:r>
        </a:p>
        <a:p>
          <a:pPr algn="l" rtl="0">
            <a:lnSpc>
              <a:spcPts val="10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0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9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10</xdr:col>
      <xdr:colOff>314325</xdr:colOff>
      <xdr:row>13</xdr:row>
      <xdr:rowOff>142875</xdr:rowOff>
    </xdr:from>
    <xdr:ext cx="804707" cy="772006"/>
    <xdr:sp macro="" textlink="">
      <xdr:nvSpPr>
        <xdr:cNvPr id="124938" name="Text Box 10">
          <a:extLst>
            <a:ext uri="{FF2B5EF4-FFF2-40B4-BE49-F238E27FC236}">
              <a16:creationId xmlns:a16="http://schemas.microsoft.com/office/drawing/2014/main" id="{00000000-0008-0000-0400-00000AE80100}"/>
            </a:ext>
          </a:extLst>
        </xdr:cNvPr>
        <xdr:cNvSpPr txBox="1">
          <a:spLocks noChangeArrowheads="1"/>
        </xdr:cNvSpPr>
      </xdr:nvSpPr>
      <xdr:spPr bwMode="auto">
        <a:xfrm>
          <a:off x="6765348" y="2281670"/>
          <a:ext cx="804707" cy="77200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xdr:spPr>
      <xdr:txBody>
        <a:bodyPr wrap="none" lIns="91440" tIns="45720" rIns="91440" bIns="45720" anchor="t" upright="1">
          <a:spAutoFit/>
        </a:bodyPr>
        <a:lstStyle/>
        <a:p>
          <a:pPr algn="l" rtl="0">
            <a:lnSpc>
              <a:spcPts val="11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Minimum </a:t>
          </a:r>
        </a:p>
        <a:p>
          <a:pPr algn="l" rtl="0">
            <a:lnSpc>
              <a:spcPts val="11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Total Cost </a:t>
          </a:r>
        </a:p>
        <a:p>
          <a:pPr algn="l" rtl="0">
            <a:lnSpc>
              <a:spcPts val="9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1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9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twoCellAnchor>
    <xdr:from>
      <xdr:col>12</xdr:col>
      <xdr:colOff>561975</xdr:colOff>
      <xdr:row>25</xdr:row>
      <xdr:rowOff>95250</xdr:rowOff>
    </xdr:from>
    <xdr:to>
      <xdr:col>12</xdr:col>
      <xdr:colOff>561975</xdr:colOff>
      <xdr:row>30</xdr:row>
      <xdr:rowOff>104775</xdr:rowOff>
    </xdr:to>
    <xdr:sp macro="" textlink="">
      <xdr:nvSpPr>
        <xdr:cNvPr id="12296" name="Line 11">
          <a:extLst>
            <a:ext uri="{FF2B5EF4-FFF2-40B4-BE49-F238E27FC236}">
              <a16:creationId xmlns:a16="http://schemas.microsoft.com/office/drawing/2014/main" id="{00000000-0008-0000-0400-000008300000}"/>
            </a:ext>
          </a:extLst>
        </xdr:cNvPr>
        <xdr:cNvSpPr>
          <a:spLocks noChangeShapeType="1"/>
        </xdr:cNvSpPr>
      </xdr:nvSpPr>
      <xdr:spPr bwMode="auto">
        <a:xfrm>
          <a:off x="8248650" y="4143375"/>
          <a:ext cx="0" cy="819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142875</xdr:colOff>
      <xdr:row>25</xdr:row>
      <xdr:rowOff>85725</xdr:rowOff>
    </xdr:from>
    <xdr:to>
      <xdr:col>12</xdr:col>
      <xdr:colOff>552450</xdr:colOff>
      <xdr:row>25</xdr:row>
      <xdr:rowOff>85725</xdr:rowOff>
    </xdr:to>
    <xdr:sp macro="" textlink="">
      <xdr:nvSpPr>
        <xdr:cNvPr id="12297" name="Line 12">
          <a:extLst>
            <a:ext uri="{FF2B5EF4-FFF2-40B4-BE49-F238E27FC236}">
              <a16:creationId xmlns:a16="http://schemas.microsoft.com/office/drawing/2014/main" id="{00000000-0008-0000-0400-000009300000}"/>
            </a:ext>
          </a:extLst>
        </xdr:cNvPr>
        <xdr:cNvSpPr>
          <a:spLocks noChangeShapeType="1"/>
        </xdr:cNvSpPr>
      </xdr:nvSpPr>
      <xdr:spPr bwMode="auto">
        <a:xfrm flipH="1">
          <a:off x="5391150" y="4133850"/>
          <a:ext cx="2847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12</xdr:col>
      <xdr:colOff>200025</xdr:colOff>
      <xdr:row>23</xdr:row>
      <xdr:rowOff>9525</xdr:rowOff>
    </xdr:from>
    <xdr:ext cx="854465" cy="759182"/>
    <xdr:sp macro="" textlink="">
      <xdr:nvSpPr>
        <xdr:cNvPr id="124941" name="Text Box 13">
          <a:extLst>
            <a:ext uri="{FF2B5EF4-FFF2-40B4-BE49-F238E27FC236}">
              <a16:creationId xmlns:a16="http://schemas.microsoft.com/office/drawing/2014/main" id="{00000000-0008-0000-0400-00000DE80100}"/>
            </a:ext>
          </a:extLst>
        </xdr:cNvPr>
        <xdr:cNvSpPr txBox="1">
          <a:spLocks noChangeArrowheads="1"/>
        </xdr:cNvSpPr>
      </xdr:nvSpPr>
      <xdr:spPr bwMode="auto">
        <a:xfrm>
          <a:off x="7863320" y="3793548"/>
          <a:ext cx="854465" cy="75918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xdr:spPr>
      <xdr:txBody>
        <a:bodyPr wrap="none" lIns="91440" tIns="45720" rIns="91440" bIns="45720" anchor="t" upright="1">
          <a:spAutoFit/>
        </a:bodyPr>
        <a:lstStyle/>
        <a:p>
          <a:pPr algn="l" rtl="0">
            <a:lnSpc>
              <a:spcPts val="10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Minimum </a:t>
          </a:r>
        </a:p>
        <a:p>
          <a:pPr algn="l" rtl="0">
            <a:lnSpc>
              <a:spcPts val="10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Direct Cost </a:t>
          </a:r>
        </a:p>
        <a:p>
          <a:pPr algn="l" rtl="0">
            <a:lnSpc>
              <a:spcPts val="10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0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000"/>
            </a:lnSpc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952500</xdr:colOff>
      <xdr:row>7</xdr:row>
      <xdr:rowOff>123825</xdr:rowOff>
    </xdr:from>
    <xdr:to>
      <xdr:col>19</xdr:col>
      <xdr:colOff>219075</xdr:colOff>
      <xdr:row>39</xdr:row>
      <xdr:rowOff>133350</xdr:rowOff>
    </xdr:to>
    <xdr:graphicFrame macro="">
      <xdr:nvGraphicFramePr>
        <xdr:cNvPr id="6145" name="Chart 1">
          <a:extLst>
            <a:ext uri="{FF2B5EF4-FFF2-40B4-BE49-F238E27FC236}">
              <a16:creationId xmlns:a16="http://schemas.microsoft.com/office/drawing/2014/main" id="{00000000-0008-0000-0500-0000011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457200</xdr:colOff>
      <xdr:row>24</xdr:row>
      <xdr:rowOff>57150</xdr:rowOff>
    </xdr:from>
    <xdr:to>
      <xdr:col>10</xdr:col>
      <xdr:colOff>457200</xdr:colOff>
      <xdr:row>35</xdr:row>
      <xdr:rowOff>19050</xdr:rowOff>
    </xdr:to>
    <xdr:sp macro="" textlink="">
      <xdr:nvSpPr>
        <xdr:cNvPr id="6146" name="Line 2">
          <a:extLst>
            <a:ext uri="{FF2B5EF4-FFF2-40B4-BE49-F238E27FC236}">
              <a16:creationId xmlns:a16="http://schemas.microsoft.com/office/drawing/2014/main" id="{00000000-0008-0000-0500-000002180000}"/>
            </a:ext>
          </a:extLst>
        </xdr:cNvPr>
        <xdr:cNvSpPr>
          <a:spLocks noChangeShapeType="1"/>
        </xdr:cNvSpPr>
      </xdr:nvSpPr>
      <xdr:spPr bwMode="auto">
        <a:xfrm>
          <a:off x="9496425" y="3943350"/>
          <a:ext cx="0" cy="1743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457200</xdr:colOff>
      <xdr:row>24</xdr:row>
      <xdr:rowOff>47625</xdr:rowOff>
    </xdr:from>
    <xdr:to>
      <xdr:col>15</xdr:col>
      <xdr:colOff>304800</xdr:colOff>
      <xdr:row>24</xdr:row>
      <xdr:rowOff>47625</xdr:rowOff>
    </xdr:to>
    <xdr:sp macro="" textlink="">
      <xdr:nvSpPr>
        <xdr:cNvPr id="6147" name="Line 3">
          <a:extLst>
            <a:ext uri="{FF2B5EF4-FFF2-40B4-BE49-F238E27FC236}">
              <a16:creationId xmlns:a16="http://schemas.microsoft.com/office/drawing/2014/main" id="{00000000-0008-0000-0500-000003180000}"/>
            </a:ext>
          </a:extLst>
        </xdr:cNvPr>
        <xdr:cNvSpPr>
          <a:spLocks noChangeShapeType="1"/>
        </xdr:cNvSpPr>
      </xdr:nvSpPr>
      <xdr:spPr bwMode="auto">
        <a:xfrm>
          <a:off x="9496425" y="3933825"/>
          <a:ext cx="2895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523875</xdr:colOff>
      <xdr:row>24</xdr:row>
      <xdr:rowOff>123825</xdr:rowOff>
    </xdr:from>
    <xdr:to>
      <xdr:col>10</xdr:col>
      <xdr:colOff>523875</xdr:colOff>
      <xdr:row>35</xdr:row>
      <xdr:rowOff>19050</xdr:rowOff>
    </xdr:to>
    <xdr:sp macro="" textlink="">
      <xdr:nvSpPr>
        <xdr:cNvPr id="6148" name="Line 4">
          <a:extLst>
            <a:ext uri="{FF2B5EF4-FFF2-40B4-BE49-F238E27FC236}">
              <a16:creationId xmlns:a16="http://schemas.microsoft.com/office/drawing/2014/main" id="{00000000-0008-0000-0500-000004180000}"/>
            </a:ext>
          </a:extLst>
        </xdr:cNvPr>
        <xdr:cNvSpPr>
          <a:spLocks noChangeShapeType="1"/>
        </xdr:cNvSpPr>
      </xdr:nvSpPr>
      <xdr:spPr bwMode="auto">
        <a:xfrm>
          <a:off x="9563100" y="4010025"/>
          <a:ext cx="0" cy="1676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523875</xdr:colOff>
      <xdr:row>24</xdr:row>
      <xdr:rowOff>114300</xdr:rowOff>
    </xdr:from>
    <xdr:to>
      <xdr:col>15</xdr:col>
      <xdr:colOff>304800</xdr:colOff>
      <xdr:row>24</xdr:row>
      <xdr:rowOff>114300</xdr:rowOff>
    </xdr:to>
    <xdr:sp macro="" textlink="">
      <xdr:nvSpPr>
        <xdr:cNvPr id="6149" name="Line 7">
          <a:extLst>
            <a:ext uri="{FF2B5EF4-FFF2-40B4-BE49-F238E27FC236}">
              <a16:creationId xmlns:a16="http://schemas.microsoft.com/office/drawing/2014/main" id="{00000000-0008-0000-0500-000005180000}"/>
            </a:ext>
          </a:extLst>
        </xdr:cNvPr>
        <xdr:cNvSpPr>
          <a:spLocks noChangeShapeType="1"/>
        </xdr:cNvSpPr>
      </xdr:nvSpPr>
      <xdr:spPr bwMode="auto">
        <a:xfrm flipH="1">
          <a:off x="9563100" y="4000500"/>
          <a:ext cx="28289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9</xdr:col>
      <xdr:colOff>361950</xdr:colOff>
      <xdr:row>32</xdr:row>
      <xdr:rowOff>104775</xdr:rowOff>
    </xdr:from>
    <xdr:to>
      <xdr:col>10</xdr:col>
      <xdr:colOff>447675</xdr:colOff>
      <xdr:row>35</xdr:row>
      <xdr:rowOff>57150</xdr:rowOff>
    </xdr:to>
    <xdr:sp macro="" textlink="">
      <xdr:nvSpPr>
        <xdr:cNvPr id="195592" name="Text Box 8">
          <a:extLst>
            <a:ext uri="{FF2B5EF4-FFF2-40B4-BE49-F238E27FC236}">
              <a16:creationId xmlns:a16="http://schemas.microsoft.com/office/drawing/2014/main" id="{00000000-0008-0000-0500-000008FC0200}"/>
            </a:ext>
          </a:extLst>
        </xdr:cNvPr>
        <xdr:cNvSpPr txBox="1">
          <a:spLocks noChangeArrowheads="1"/>
        </xdr:cNvSpPr>
      </xdr:nvSpPr>
      <xdr:spPr bwMode="auto">
        <a:xfrm>
          <a:off x="8791575" y="5286375"/>
          <a:ext cx="6953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Minimum</a:t>
          </a:r>
        </a:p>
        <a:p>
          <a:pPr algn="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Direct Cost</a:t>
          </a:r>
        </a:p>
      </xdr:txBody>
    </xdr:sp>
    <xdr:clientData/>
  </xdr:twoCellAnchor>
  <xdr:oneCellAnchor>
    <xdr:from>
      <xdr:col>10</xdr:col>
      <xdr:colOff>542925</xdr:colOff>
      <xdr:row>32</xdr:row>
      <xdr:rowOff>104775</xdr:rowOff>
    </xdr:from>
    <xdr:ext cx="182358" cy="170560"/>
    <xdr:sp macro="" textlink="">
      <xdr:nvSpPr>
        <xdr:cNvPr id="195593" name="Text Box 9">
          <a:extLst>
            <a:ext uri="{FF2B5EF4-FFF2-40B4-BE49-F238E27FC236}">
              <a16:creationId xmlns:a16="http://schemas.microsoft.com/office/drawing/2014/main" id="{00000000-0008-0000-0500-000009FC0200}"/>
            </a:ext>
          </a:extLst>
        </xdr:cNvPr>
        <xdr:cNvSpPr txBox="1">
          <a:spLocks noChangeArrowheads="1"/>
        </xdr:cNvSpPr>
      </xdr:nvSpPr>
      <xdr:spPr bwMode="auto">
        <a:xfrm>
          <a:off x="9582150" y="5286375"/>
          <a:ext cx="182358" cy="170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D3</a:t>
          </a:r>
        </a:p>
      </xdr:txBody>
    </xdr:sp>
    <xdr:clientData/>
  </xdr:one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0.00512</cdr:x>
      <cdr:y>0.00916</cdr:y>
    </cdr:from>
    <cdr:to>
      <cdr:x>0.00512</cdr:x>
      <cdr:y>0.0094</cdr:y>
    </cdr:to>
    <cdr:sp macro="" textlink="">
      <cdr:nvSpPr>
        <cdr:cNvPr id="19660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0800" y="50800"/>
          <a:ext cx="0" cy="127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0.00512</cdr:x>
      <cdr:y>0.00916</cdr:y>
    </cdr:from>
    <cdr:to>
      <cdr:x>0.00512</cdr:x>
      <cdr:y>0.0094</cdr:y>
    </cdr:to>
    <cdr:sp macro="" textlink="">
      <cdr:nvSpPr>
        <cdr:cNvPr id="196610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0800" y="50800"/>
          <a:ext cx="0" cy="127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0.00512</cdr:x>
      <cdr:y>0.00916</cdr:y>
    </cdr:from>
    <cdr:to>
      <cdr:x>0.00512</cdr:x>
      <cdr:y>0.0094</cdr:y>
    </cdr:to>
    <cdr:sp macro="" textlink="">
      <cdr:nvSpPr>
        <cdr:cNvPr id="196611" name="Line 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0800" y="50800"/>
          <a:ext cx="0" cy="127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0.00512</cdr:x>
      <cdr:y>0.00916</cdr:y>
    </cdr:from>
    <cdr:to>
      <cdr:x>0.00512</cdr:x>
      <cdr:y>0.0094</cdr:y>
    </cdr:to>
    <cdr:sp macro="" textlink="">
      <cdr:nvSpPr>
        <cdr:cNvPr id="19661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0800" y="50800"/>
          <a:ext cx="0" cy="127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0.00512</cdr:x>
      <cdr:y>0.00916</cdr:y>
    </cdr:from>
    <cdr:to>
      <cdr:x>0.00512</cdr:x>
      <cdr:y>0.0094</cdr:y>
    </cdr:to>
    <cdr:sp macro="" textlink="">
      <cdr:nvSpPr>
        <cdr:cNvPr id="19661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0800" y="50800"/>
          <a:ext cx="0" cy="127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809625</xdr:colOff>
      <xdr:row>7</xdr:row>
      <xdr:rowOff>114300</xdr:rowOff>
    </xdr:from>
    <xdr:to>
      <xdr:col>18</xdr:col>
      <xdr:colOff>76200</xdr:colOff>
      <xdr:row>39</xdr:row>
      <xdr:rowOff>123825</xdr:rowOff>
    </xdr:to>
    <xdr:graphicFrame macro="">
      <xdr:nvGraphicFramePr>
        <xdr:cNvPr id="7169" name="Chart 1">
          <a:extLst>
            <a:ext uri="{FF2B5EF4-FFF2-40B4-BE49-F238E27FC236}">
              <a16:creationId xmlns:a16="http://schemas.microsoft.com/office/drawing/2014/main" id="{00000000-0008-0000-0600-000001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1066800</xdr:colOff>
      <xdr:row>19</xdr:row>
      <xdr:rowOff>152400</xdr:rowOff>
    </xdr:from>
    <xdr:to>
      <xdr:col>5</xdr:col>
      <xdr:colOff>1066800</xdr:colOff>
      <xdr:row>35</xdr:row>
      <xdr:rowOff>28575</xdr:rowOff>
    </xdr:to>
    <xdr:sp macro="" textlink="">
      <xdr:nvSpPr>
        <xdr:cNvPr id="7170" name="Line 2">
          <a:extLst>
            <a:ext uri="{FF2B5EF4-FFF2-40B4-BE49-F238E27FC236}">
              <a16:creationId xmlns:a16="http://schemas.microsoft.com/office/drawing/2014/main" id="{00000000-0008-0000-0600-0000021C0000}"/>
            </a:ext>
          </a:extLst>
        </xdr:cNvPr>
        <xdr:cNvSpPr>
          <a:spLocks noChangeShapeType="1"/>
        </xdr:cNvSpPr>
      </xdr:nvSpPr>
      <xdr:spPr bwMode="auto">
        <a:xfrm>
          <a:off x="5924550" y="3228975"/>
          <a:ext cx="0" cy="2466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5</xdr:col>
      <xdr:colOff>361950</xdr:colOff>
      <xdr:row>19</xdr:row>
      <xdr:rowOff>38100</xdr:rowOff>
    </xdr:from>
    <xdr:to>
      <xdr:col>5</xdr:col>
      <xdr:colOff>1057275</xdr:colOff>
      <xdr:row>21</xdr:row>
      <xdr:rowOff>152400</xdr:rowOff>
    </xdr:to>
    <xdr:sp macro="" textlink="">
      <xdr:nvSpPr>
        <xdr:cNvPr id="204803" name="Text Box 3">
          <a:extLst>
            <a:ext uri="{FF2B5EF4-FFF2-40B4-BE49-F238E27FC236}">
              <a16:creationId xmlns:a16="http://schemas.microsoft.com/office/drawing/2014/main" id="{00000000-0008-0000-0600-000003200300}"/>
            </a:ext>
          </a:extLst>
        </xdr:cNvPr>
        <xdr:cNvSpPr txBox="1">
          <a:spLocks noChangeArrowheads="1"/>
        </xdr:cNvSpPr>
      </xdr:nvSpPr>
      <xdr:spPr bwMode="auto">
        <a:xfrm>
          <a:off x="5219700" y="3114675"/>
          <a:ext cx="6953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Simulators</a:t>
          </a:r>
        </a:p>
      </xdr:txBody>
    </xdr:sp>
    <xdr:clientData/>
  </xdr:twoCellAnchor>
  <xdr:twoCellAnchor>
    <xdr:from>
      <xdr:col>6</xdr:col>
      <xdr:colOff>209550</xdr:colOff>
      <xdr:row>17</xdr:row>
      <xdr:rowOff>142875</xdr:rowOff>
    </xdr:from>
    <xdr:to>
      <xdr:col>6</xdr:col>
      <xdr:colOff>209550</xdr:colOff>
      <xdr:row>35</xdr:row>
      <xdr:rowOff>9525</xdr:rowOff>
    </xdr:to>
    <xdr:sp macro="" textlink="">
      <xdr:nvSpPr>
        <xdr:cNvPr id="7172" name="Line 4">
          <a:extLst>
            <a:ext uri="{FF2B5EF4-FFF2-40B4-BE49-F238E27FC236}">
              <a16:creationId xmlns:a16="http://schemas.microsoft.com/office/drawing/2014/main" id="{00000000-0008-0000-0600-0000041C0000}"/>
            </a:ext>
          </a:extLst>
        </xdr:cNvPr>
        <xdr:cNvSpPr>
          <a:spLocks noChangeShapeType="1"/>
        </xdr:cNvSpPr>
      </xdr:nvSpPr>
      <xdr:spPr bwMode="auto">
        <a:xfrm>
          <a:off x="6419850" y="2895600"/>
          <a:ext cx="0" cy="27813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95250</xdr:colOff>
      <xdr:row>17</xdr:row>
      <xdr:rowOff>104775</xdr:rowOff>
    </xdr:from>
    <xdr:to>
      <xdr:col>7</xdr:col>
      <xdr:colOff>95250</xdr:colOff>
      <xdr:row>35</xdr:row>
      <xdr:rowOff>9525</xdr:rowOff>
    </xdr:to>
    <xdr:sp macro="" textlink="">
      <xdr:nvSpPr>
        <xdr:cNvPr id="7173" name="Line 5">
          <a:extLst>
            <a:ext uri="{FF2B5EF4-FFF2-40B4-BE49-F238E27FC236}">
              <a16:creationId xmlns:a16="http://schemas.microsoft.com/office/drawing/2014/main" id="{00000000-0008-0000-0600-0000051C0000}"/>
            </a:ext>
          </a:extLst>
        </xdr:cNvPr>
        <xdr:cNvSpPr>
          <a:spLocks noChangeShapeType="1"/>
        </xdr:cNvSpPr>
      </xdr:nvSpPr>
      <xdr:spPr bwMode="auto">
        <a:xfrm>
          <a:off x="6915150" y="2857500"/>
          <a:ext cx="0" cy="2819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152400</xdr:colOff>
      <xdr:row>19</xdr:row>
      <xdr:rowOff>76200</xdr:rowOff>
    </xdr:from>
    <xdr:to>
      <xdr:col>8</xdr:col>
      <xdr:colOff>152400</xdr:colOff>
      <xdr:row>35</xdr:row>
      <xdr:rowOff>9525</xdr:rowOff>
    </xdr:to>
    <xdr:sp macro="" textlink="">
      <xdr:nvSpPr>
        <xdr:cNvPr id="7174" name="Line 6">
          <a:extLst>
            <a:ext uri="{FF2B5EF4-FFF2-40B4-BE49-F238E27FC236}">
              <a16:creationId xmlns:a16="http://schemas.microsoft.com/office/drawing/2014/main" id="{00000000-0008-0000-0600-0000061C0000}"/>
            </a:ext>
          </a:extLst>
        </xdr:cNvPr>
        <xdr:cNvSpPr>
          <a:spLocks noChangeShapeType="1"/>
        </xdr:cNvSpPr>
      </xdr:nvSpPr>
      <xdr:spPr bwMode="auto">
        <a:xfrm>
          <a:off x="7581900" y="3152775"/>
          <a:ext cx="0" cy="2524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476250</xdr:colOff>
      <xdr:row>21</xdr:row>
      <xdr:rowOff>19050</xdr:rowOff>
    </xdr:from>
    <xdr:to>
      <xdr:col>8</xdr:col>
      <xdr:colOff>476250</xdr:colOff>
      <xdr:row>35</xdr:row>
      <xdr:rowOff>19050</xdr:rowOff>
    </xdr:to>
    <xdr:sp macro="" textlink="">
      <xdr:nvSpPr>
        <xdr:cNvPr id="7175" name="Line 7">
          <a:extLst>
            <a:ext uri="{FF2B5EF4-FFF2-40B4-BE49-F238E27FC236}">
              <a16:creationId xmlns:a16="http://schemas.microsoft.com/office/drawing/2014/main" id="{00000000-0008-0000-0600-0000071C0000}"/>
            </a:ext>
          </a:extLst>
        </xdr:cNvPr>
        <xdr:cNvSpPr>
          <a:spLocks noChangeShapeType="1"/>
        </xdr:cNvSpPr>
      </xdr:nvSpPr>
      <xdr:spPr bwMode="auto">
        <a:xfrm>
          <a:off x="7905750" y="3419475"/>
          <a:ext cx="0" cy="22669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200025</xdr:colOff>
      <xdr:row>22</xdr:row>
      <xdr:rowOff>142875</xdr:rowOff>
    </xdr:from>
    <xdr:to>
      <xdr:col>9</xdr:col>
      <xdr:colOff>200025</xdr:colOff>
      <xdr:row>35</xdr:row>
      <xdr:rowOff>9525</xdr:rowOff>
    </xdr:to>
    <xdr:sp macro="" textlink="">
      <xdr:nvSpPr>
        <xdr:cNvPr id="7176" name="Line 8">
          <a:extLst>
            <a:ext uri="{FF2B5EF4-FFF2-40B4-BE49-F238E27FC236}">
              <a16:creationId xmlns:a16="http://schemas.microsoft.com/office/drawing/2014/main" id="{00000000-0008-0000-0600-0000081C0000}"/>
            </a:ext>
          </a:extLst>
        </xdr:cNvPr>
        <xdr:cNvSpPr>
          <a:spLocks noChangeShapeType="1"/>
        </xdr:cNvSpPr>
      </xdr:nvSpPr>
      <xdr:spPr bwMode="auto">
        <a:xfrm>
          <a:off x="8239125" y="3705225"/>
          <a:ext cx="0" cy="19716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466725</xdr:colOff>
      <xdr:row>24</xdr:row>
      <xdr:rowOff>47625</xdr:rowOff>
    </xdr:from>
    <xdr:to>
      <xdr:col>9</xdr:col>
      <xdr:colOff>466725</xdr:colOff>
      <xdr:row>35</xdr:row>
      <xdr:rowOff>19050</xdr:rowOff>
    </xdr:to>
    <xdr:sp macro="" textlink="">
      <xdr:nvSpPr>
        <xdr:cNvPr id="7177" name="Line 9">
          <a:extLst>
            <a:ext uri="{FF2B5EF4-FFF2-40B4-BE49-F238E27FC236}">
              <a16:creationId xmlns:a16="http://schemas.microsoft.com/office/drawing/2014/main" id="{00000000-0008-0000-0600-0000091C0000}"/>
            </a:ext>
          </a:extLst>
        </xdr:cNvPr>
        <xdr:cNvSpPr>
          <a:spLocks noChangeShapeType="1"/>
        </xdr:cNvSpPr>
      </xdr:nvSpPr>
      <xdr:spPr bwMode="auto">
        <a:xfrm>
          <a:off x="8505825" y="3933825"/>
          <a:ext cx="0" cy="17526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542925</xdr:colOff>
      <xdr:row>24</xdr:row>
      <xdr:rowOff>114300</xdr:rowOff>
    </xdr:from>
    <xdr:to>
      <xdr:col>9</xdr:col>
      <xdr:colOff>542925</xdr:colOff>
      <xdr:row>35</xdr:row>
      <xdr:rowOff>38100</xdr:rowOff>
    </xdr:to>
    <xdr:sp macro="" textlink="">
      <xdr:nvSpPr>
        <xdr:cNvPr id="7178" name="Line 10">
          <a:extLst>
            <a:ext uri="{FF2B5EF4-FFF2-40B4-BE49-F238E27FC236}">
              <a16:creationId xmlns:a16="http://schemas.microsoft.com/office/drawing/2014/main" id="{00000000-0008-0000-0600-00000A1C0000}"/>
            </a:ext>
          </a:extLst>
        </xdr:cNvPr>
        <xdr:cNvSpPr>
          <a:spLocks noChangeShapeType="1"/>
        </xdr:cNvSpPr>
      </xdr:nvSpPr>
      <xdr:spPr bwMode="auto">
        <a:xfrm>
          <a:off x="8582025" y="4000500"/>
          <a:ext cx="0" cy="1704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114300</xdr:colOff>
      <xdr:row>28</xdr:row>
      <xdr:rowOff>95250</xdr:rowOff>
    </xdr:from>
    <xdr:to>
      <xdr:col>11</xdr:col>
      <xdr:colOff>114300</xdr:colOff>
      <xdr:row>35</xdr:row>
      <xdr:rowOff>28575</xdr:rowOff>
    </xdr:to>
    <xdr:sp macro="" textlink="">
      <xdr:nvSpPr>
        <xdr:cNvPr id="7179" name="Line 11">
          <a:extLst>
            <a:ext uri="{FF2B5EF4-FFF2-40B4-BE49-F238E27FC236}">
              <a16:creationId xmlns:a16="http://schemas.microsoft.com/office/drawing/2014/main" id="{00000000-0008-0000-0600-00000B1C0000}"/>
            </a:ext>
          </a:extLst>
        </xdr:cNvPr>
        <xdr:cNvSpPr>
          <a:spLocks noChangeShapeType="1"/>
        </xdr:cNvSpPr>
      </xdr:nvSpPr>
      <xdr:spPr bwMode="auto">
        <a:xfrm>
          <a:off x="9372600" y="4629150"/>
          <a:ext cx="0" cy="1066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523875</xdr:colOff>
      <xdr:row>29</xdr:row>
      <xdr:rowOff>85725</xdr:rowOff>
    </xdr:from>
    <xdr:to>
      <xdr:col>12</xdr:col>
      <xdr:colOff>523875</xdr:colOff>
      <xdr:row>35</xdr:row>
      <xdr:rowOff>9525</xdr:rowOff>
    </xdr:to>
    <xdr:sp macro="" textlink="">
      <xdr:nvSpPr>
        <xdr:cNvPr id="7180" name="Line 12">
          <a:extLst>
            <a:ext uri="{FF2B5EF4-FFF2-40B4-BE49-F238E27FC236}">
              <a16:creationId xmlns:a16="http://schemas.microsoft.com/office/drawing/2014/main" id="{00000000-0008-0000-0600-00000C1C0000}"/>
            </a:ext>
          </a:extLst>
        </xdr:cNvPr>
        <xdr:cNvSpPr>
          <a:spLocks noChangeShapeType="1"/>
        </xdr:cNvSpPr>
      </xdr:nvSpPr>
      <xdr:spPr bwMode="auto">
        <a:xfrm>
          <a:off x="10391775" y="4781550"/>
          <a:ext cx="0" cy="8953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5</xdr:col>
      <xdr:colOff>1190625</xdr:colOff>
      <xdr:row>15</xdr:row>
      <xdr:rowOff>152400</xdr:rowOff>
    </xdr:from>
    <xdr:to>
      <xdr:col>6</xdr:col>
      <xdr:colOff>533400</xdr:colOff>
      <xdr:row>18</xdr:row>
      <xdr:rowOff>104775</xdr:rowOff>
    </xdr:to>
    <xdr:sp macro="" textlink="">
      <xdr:nvSpPr>
        <xdr:cNvPr id="204813" name="Text Box 13">
          <a:extLst>
            <a:ext uri="{FF2B5EF4-FFF2-40B4-BE49-F238E27FC236}">
              <a16:creationId xmlns:a16="http://schemas.microsoft.com/office/drawing/2014/main" id="{00000000-0008-0000-0600-00000D200300}"/>
            </a:ext>
          </a:extLst>
        </xdr:cNvPr>
        <xdr:cNvSpPr txBox="1">
          <a:spLocks noChangeArrowheads="1"/>
        </xdr:cNvSpPr>
      </xdr:nvSpPr>
      <xdr:spPr bwMode="auto">
        <a:xfrm>
          <a:off x="6048375" y="2581275"/>
          <a:ext cx="6953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Infra+Clients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Front End</a:t>
          </a:r>
        </a:p>
      </xdr:txBody>
    </xdr:sp>
    <xdr:clientData/>
  </xdr:twoCellAnchor>
  <xdr:twoCellAnchor editAs="oneCell">
    <xdr:from>
      <xdr:col>8</xdr:col>
      <xdr:colOff>142875</xdr:colOff>
      <xdr:row>19</xdr:row>
      <xdr:rowOff>38100</xdr:rowOff>
    </xdr:from>
    <xdr:to>
      <xdr:col>9</xdr:col>
      <xdr:colOff>228600</xdr:colOff>
      <xdr:row>21</xdr:row>
      <xdr:rowOff>152400</xdr:rowOff>
    </xdr:to>
    <xdr:sp macro="" textlink="">
      <xdr:nvSpPr>
        <xdr:cNvPr id="204814" name="Text Box 14">
          <a:extLst>
            <a:ext uri="{FF2B5EF4-FFF2-40B4-BE49-F238E27FC236}">
              <a16:creationId xmlns:a16="http://schemas.microsoft.com/office/drawing/2014/main" id="{00000000-0008-0000-0600-00000E200300}"/>
            </a:ext>
          </a:extLst>
        </xdr:cNvPr>
        <xdr:cNvSpPr txBox="1">
          <a:spLocks noChangeArrowheads="1"/>
        </xdr:cNvSpPr>
      </xdr:nvSpPr>
      <xdr:spPr bwMode="auto">
        <a:xfrm>
          <a:off x="7572375" y="3114675"/>
          <a:ext cx="6953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Normal</a:t>
          </a:r>
        </a:p>
      </xdr:txBody>
    </xdr:sp>
    <xdr:clientData/>
  </xdr:twoCellAnchor>
  <xdr:twoCellAnchor editAs="oneCell">
    <xdr:from>
      <xdr:col>8</xdr:col>
      <xdr:colOff>266700</xdr:colOff>
      <xdr:row>21</xdr:row>
      <xdr:rowOff>9525</xdr:rowOff>
    </xdr:from>
    <xdr:to>
      <xdr:col>9</xdr:col>
      <xdr:colOff>352425</xdr:colOff>
      <xdr:row>23</xdr:row>
      <xdr:rowOff>123825</xdr:rowOff>
    </xdr:to>
    <xdr:sp macro="" textlink="">
      <xdr:nvSpPr>
        <xdr:cNvPr id="204815" name="Text Box 15">
          <a:extLst>
            <a:ext uri="{FF2B5EF4-FFF2-40B4-BE49-F238E27FC236}">
              <a16:creationId xmlns:a16="http://schemas.microsoft.com/office/drawing/2014/main" id="{00000000-0008-0000-0600-00000F200300}"/>
            </a:ext>
          </a:extLst>
        </xdr:cNvPr>
        <xdr:cNvSpPr txBox="1">
          <a:spLocks noChangeArrowheads="1"/>
        </xdr:cNvSpPr>
      </xdr:nvSpPr>
      <xdr:spPr bwMode="auto">
        <a:xfrm>
          <a:off x="7696200" y="3409950"/>
          <a:ext cx="6953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D4</a:t>
          </a:r>
        </a:p>
      </xdr:txBody>
    </xdr:sp>
    <xdr:clientData/>
  </xdr:twoCellAnchor>
  <xdr:twoCellAnchor editAs="oneCell">
    <xdr:from>
      <xdr:col>9</xdr:col>
      <xdr:colOff>409575</xdr:colOff>
      <xdr:row>23</xdr:row>
      <xdr:rowOff>9525</xdr:rowOff>
    </xdr:from>
    <xdr:to>
      <xdr:col>12</xdr:col>
      <xdr:colOff>152400</xdr:colOff>
      <xdr:row>24</xdr:row>
      <xdr:rowOff>9525</xdr:rowOff>
    </xdr:to>
    <xdr:sp macro="" textlink="">
      <xdr:nvSpPr>
        <xdr:cNvPr id="204816" name="Text Box 16">
          <a:extLst>
            <a:ext uri="{FF2B5EF4-FFF2-40B4-BE49-F238E27FC236}">
              <a16:creationId xmlns:a16="http://schemas.microsoft.com/office/drawing/2014/main" id="{00000000-0008-0000-0600-000010200300}"/>
            </a:ext>
          </a:extLst>
        </xdr:cNvPr>
        <xdr:cNvSpPr txBox="1">
          <a:spLocks noChangeArrowheads="1"/>
        </xdr:cNvSpPr>
      </xdr:nvSpPr>
      <xdr:spPr bwMode="auto">
        <a:xfrm>
          <a:off x="8448675" y="3733800"/>
          <a:ext cx="157162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Minimum Direct Cost</a:t>
          </a:r>
        </a:p>
      </xdr:txBody>
    </xdr:sp>
    <xdr:clientData/>
  </xdr:twoCellAnchor>
  <xdr:twoCellAnchor editAs="oneCell">
    <xdr:from>
      <xdr:col>9</xdr:col>
      <xdr:colOff>504825</xdr:colOff>
      <xdr:row>22</xdr:row>
      <xdr:rowOff>152400</xdr:rowOff>
    </xdr:from>
    <xdr:to>
      <xdr:col>10</xdr:col>
      <xdr:colOff>85725</xdr:colOff>
      <xdr:row>25</xdr:row>
      <xdr:rowOff>104775</xdr:rowOff>
    </xdr:to>
    <xdr:sp macro="" textlink="">
      <xdr:nvSpPr>
        <xdr:cNvPr id="204817" name="Text Box 17">
          <a:extLst>
            <a:ext uri="{FF2B5EF4-FFF2-40B4-BE49-F238E27FC236}">
              <a16:creationId xmlns:a16="http://schemas.microsoft.com/office/drawing/2014/main" id="{00000000-0008-0000-0600-000011200300}"/>
            </a:ext>
          </a:extLst>
        </xdr:cNvPr>
        <xdr:cNvSpPr txBox="1">
          <a:spLocks noChangeArrowheads="1"/>
        </xdr:cNvSpPr>
      </xdr:nvSpPr>
      <xdr:spPr bwMode="auto">
        <a:xfrm>
          <a:off x="8543925" y="3714750"/>
          <a:ext cx="1905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D3</a:t>
          </a:r>
        </a:p>
      </xdr:txBody>
    </xdr:sp>
    <xdr:clientData/>
  </xdr:twoCellAnchor>
  <xdr:twoCellAnchor editAs="oneCell">
    <xdr:from>
      <xdr:col>11</xdr:col>
      <xdr:colOff>76200</xdr:colOff>
      <xdr:row>26</xdr:row>
      <xdr:rowOff>123825</xdr:rowOff>
    </xdr:from>
    <xdr:to>
      <xdr:col>11</xdr:col>
      <xdr:colOff>266700</xdr:colOff>
      <xdr:row>29</xdr:row>
      <xdr:rowOff>76200</xdr:rowOff>
    </xdr:to>
    <xdr:sp macro="" textlink="">
      <xdr:nvSpPr>
        <xdr:cNvPr id="204818" name="Text Box 18">
          <a:extLst>
            <a:ext uri="{FF2B5EF4-FFF2-40B4-BE49-F238E27FC236}">
              <a16:creationId xmlns:a16="http://schemas.microsoft.com/office/drawing/2014/main" id="{00000000-0008-0000-0600-000012200300}"/>
            </a:ext>
          </a:extLst>
        </xdr:cNvPr>
        <xdr:cNvSpPr txBox="1">
          <a:spLocks noChangeArrowheads="1"/>
        </xdr:cNvSpPr>
      </xdr:nvSpPr>
      <xdr:spPr bwMode="auto">
        <a:xfrm>
          <a:off x="9334500" y="4333875"/>
          <a:ext cx="1905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D2</a:t>
          </a:r>
        </a:p>
      </xdr:txBody>
    </xdr:sp>
    <xdr:clientData/>
  </xdr:twoCellAnchor>
  <xdr:twoCellAnchor editAs="oneCell">
    <xdr:from>
      <xdr:col>12</xdr:col>
      <xdr:colOff>381000</xdr:colOff>
      <xdr:row>27</xdr:row>
      <xdr:rowOff>133350</xdr:rowOff>
    </xdr:from>
    <xdr:to>
      <xdr:col>12</xdr:col>
      <xdr:colOff>571500</xdr:colOff>
      <xdr:row>30</xdr:row>
      <xdr:rowOff>85725</xdr:rowOff>
    </xdr:to>
    <xdr:sp macro="" textlink="">
      <xdr:nvSpPr>
        <xdr:cNvPr id="204819" name="Text Box 19">
          <a:extLst>
            <a:ext uri="{FF2B5EF4-FFF2-40B4-BE49-F238E27FC236}">
              <a16:creationId xmlns:a16="http://schemas.microsoft.com/office/drawing/2014/main" id="{00000000-0008-0000-0600-000013200300}"/>
            </a:ext>
          </a:extLst>
        </xdr:cNvPr>
        <xdr:cNvSpPr txBox="1">
          <a:spLocks noChangeArrowheads="1"/>
        </xdr:cNvSpPr>
      </xdr:nvSpPr>
      <xdr:spPr bwMode="auto">
        <a:xfrm>
          <a:off x="10248900" y="4505325"/>
          <a:ext cx="1905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endParaRPr lang="en-US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D1</a:t>
          </a:r>
        </a:p>
      </xdr:txBody>
    </xdr:sp>
    <xdr:clientData/>
  </xdr:twoCellAnchor>
  <xdr:twoCellAnchor editAs="oneCell">
    <xdr:from>
      <xdr:col>6</xdr:col>
      <xdr:colOff>476250</xdr:colOff>
      <xdr:row>16</xdr:row>
      <xdr:rowOff>57150</xdr:rowOff>
    </xdr:from>
    <xdr:to>
      <xdr:col>8</xdr:col>
      <xdr:colOff>342900</xdr:colOff>
      <xdr:row>19</xdr:row>
      <xdr:rowOff>9525</xdr:rowOff>
    </xdr:to>
    <xdr:sp macro="" textlink="">
      <xdr:nvSpPr>
        <xdr:cNvPr id="204820" name="Text Box 20">
          <a:extLst>
            <a:ext uri="{FF2B5EF4-FFF2-40B4-BE49-F238E27FC236}">
              <a16:creationId xmlns:a16="http://schemas.microsoft.com/office/drawing/2014/main" id="{00000000-0008-0000-0600-000014200300}"/>
            </a:ext>
          </a:extLst>
        </xdr:cNvPr>
        <xdr:cNvSpPr txBox="1">
          <a:spLocks noChangeArrowheads="1"/>
        </xdr:cNvSpPr>
      </xdr:nvSpPr>
      <xdr:spPr bwMode="auto">
        <a:xfrm>
          <a:off x="6686550" y="2647950"/>
          <a:ext cx="10858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TopDev1+TopDev2</a:t>
          </a:r>
        </a:p>
      </xdr:txBody>
    </xdr:sp>
    <xdr:clientData/>
  </xdr:twoCellAnchor>
  <xdr:twoCellAnchor editAs="oneCell">
    <xdr:from>
      <xdr:col>8</xdr:col>
      <xdr:colOff>152400</xdr:colOff>
      <xdr:row>18</xdr:row>
      <xdr:rowOff>85725</xdr:rowOff>
    </xdr:from>
    <xdr:to>
      <xdr:col>10</xdr:col>
      <xdr:colOff>19050</xdr:colOff>
      <xdr:row>21</xdr:row>
      <xdr:rowOff>38100</xdr:rowOff>
    </xdr:to>
    <xdr:sp macro="" textlink="">
      <xdr:nvSpPr>
        <xdr:cNvPr id="204821" name="Text Box 21">
          <a:extLst>
            <a:ext uri="{FF2B5EF4-FFF2-40B4-BE49-F238E27FC236}">
              <a16:creationId xmlns:a16="http://schemas.microsoft.com/office/drawing/2014/main" id="{00000000-0008-0000-0600-000015200300}"/>
            </a:ext>
          </a:extLst>
        </xdr:cNvPr>
        <xdr:cNvSpPr txBox="1">
          <a:spLocks noChangeArrowheads="1"/>
        </xdr:cNvSpPr>
      </xdr:nvSpPr>
      <xdr:spPr bwMode="auto">
        <a:xfrm>
          <a:off x="7581900" y="3000375"/>
          <a:ext cx="10858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TopDev2</a:t>
          </a:r>
        </a:p>
      </xdr:txBody>
    </xdr:sp>
    <xdr:clientData/>
  </xdr:twoCellAnchor>
  <xdr:twoCellAnchor>
    <xdr:from>
      <xdr:col>5</xdr:col>
      <xdr:colOff>276225</xdr:colOff>
      <xdr:row>19</xdr:row>
      <xdr:rowOff>57150</xdr:rowOff>
    </xdr:from>
    <xdr:to>
      <xdr:col>14</xdr:col>
      <xdr:colOff>400050</xdr:colOff>
      <xdr:row>19</xdr:row>
      <xdr:rowOff>57150</xdr:rowOff>
    </xdr:to>
    <xdr:sp macro="" textlink="">
      <xdr:nvSpPr>
        <xdr:cNvPr id="7190" name="Line 22">
          <a:extLst>
            <a:ext uri="{FF2B5EF4-FFF2-40B4-BE49-F238E27FC236}">
              <a16:creationId xmlns:a16="http://schemas.microsoft.com/office/drawing/2014/main" id="{00000000-0008-0000-0600-0000161C0000}"/>
            </a:ext>
          </a:extLst>
        </xdr:cNvPr>
        <xdr:cNvSpPr>
          <a:spLocks noChangeShapeType="1"/>
        </xdr:cNvSpPr>
      </xdr:nvSpPr>
      <xdr:spPr bwMode="auto">
        <a:xfrm>
          <a:off x="5133975" y="3133725"/>
          <a:ext cx="6353175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219075</xdr:colOff>
      <xdr:row>28</xdr:row>
      <xdr:rowOff>133350</xdr:rowOff>
    </xdr:from>
    <xdr:to>
      <xdr:col>14</xdr:col>
      <xdr:colOff>390525</xdr:colOff>
      <xdr:row>28</xdr:row>
      <xdr:rowOff>133350</xdr:rowOff>
    </xdr:to>
    <xdr:sp macro="" textlink="">
      <xdr:nvSpPr>
        <xdr:cNvPr id="7191" name="Line 23">
          <a:extLst>
            <a:ext uri="{FF2B5EF4-FFF2-40B4-BE49-F238E27FC236}">
              <a16:creationId xmlns:a16="http://schemas.microsoft.com/office/drawing/2014/main" id="{00000000-0008-0000-0600-0000171C0000}"/>
            </a:ext>
          </a:extLst>
        </xdr:cNvPr>
        <xdr:cNvSpPr>
          <a:spLocks noChangeShapeType="1"/>
        </xdr:cNvSpPr>
      </xdr:nvSpPr>
      <xdr:spPr bwMode="auto">
        <a:xfrm>
          <a:off x="5076825" y="4667250"/>
          <a:ext cx="640080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14</xdr:col>
      <xdr:colOff>428625</xdr:colOff>
      <xdr:row>18</xdr:row>
      <xdr:rowOff>114300</xdr:rowOff>
    </xdr:from>
    <xdr:ext cx="268022" cy="170560"/>
    <xdr:sp macro="" textlink="">
      <xdr:nvSpPr>
        <xdr:cNvPr id="204824" name="Text Box 24">
          <a:extLst>
            <a:ext uri="{FF2B5EF4-FFF2-40B4-BE49-F238E27FC236}">
              <a16:creationId xmlns:a16="http://schemas.microsoft.com/office/drawing/2014/main" id="{00000000-0008-0000-0600-000018200300}"/>
            </a:ext>
          </a:extLst>
        </xdr:cNvPr>
        <xdr:cNvSpPr txBox="1">
          <a:spLocks noChangeArrowheads="1"/>
        </xdr:cNvSpPr>
      </xdr:nvSpPr>
      <xdr:spPr bwMode="auto">
        <a:xfrm>
          <a:off x="11515725" y="3028950"/>
          <a:ext cx="268022" cy="170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8000"/>
              </a:solidFill>
              <a:latin typeface="Arial"/>
              <a:cs typeface="Arial"/>
            </a:rPr>
            <a:t>0.75</a:t>
          </a:r>
        </a:p>
      </xdr:txBody>
    </xdr:sp>
    <xdr:clientData/>
  </xdr:oneCellAnchor>
  <xdr:oneCellAnchor>
    <xdr:from>
      <xdr:col>14</xdr:col>
      <xdr:colOff>447675</xdr:colOff>
      <xdr:row>28</xdr:row>
      <xdr:rowOff>38100</xdr:rowOff>
    </xdr:from>
    <xdr:ext cx="196721" cy="170560"/>
    <xdr:sp macro="" textlink="">
      <xdr:nvSpPr>
        <xdr:cNvPr id="204825" name="Text Box 25">
          <a:extLst>
            <a:ext uri="{FF2B5EF4-FFF2-40B4-BE49-F238E27FC236}">
              <a16:creationId xmlns:a16="http://schemas.microsoft.com/office/drawing/2014/main" id="{00000000-0008-0000-0600-000019200300}"/>
            </a:ext>
          </a:extLst>
        </xdr:cNvPr>
        <xdr:cNvSpPr txBox="1">
          <a:spLocks noChangeArrowheads="1"/>
        </xdr:cNvSpPr>
      </xdr:nvSpPr>
      <xdr:spPr bwMode="auto">
        <a:xfrm>
          <a:off x="11534775" y="4572000"/>
          <a:ext cx="196721" cy="170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8000"/>
              </a:solidFill>
              <a:latin typeface="Arial"/>
              <a:cs typeface="Arial"/>
            </a:rPr>
            <a:t>0.3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I51"/>
  <sheetViews>
    <sheetView workbookViewId="0">
      <selection activeCell="B21" sqref="B21"/>
    </sheetView>
  </sheetViews>
  <sheetFormatPr defaultRowHeight="12.75" x14ac:dyDescent="0.2"/>
  <cols>
    <col min="2" max="2" width="25.28515625" bestFit="1" customWidth="1"/>
    <col min="4" max="4" width="10.7109375" bestFit="1" customWidth="1"/>
    <col min="5" max="5" width="14" bestFit="1" customWidth="1"/>
    <col min="6" max="6" width="11.85546875" bestFit="1" customWidth="1"/>
  </cols>
  <sheetData>
    <row r="5" spans="1:7" x14ac:dyDescent="0.2">
      <c r="C5" s="1"/>
      <c r="D5" s="1"/>
      <c r="E5" s="1"/>
      <c r="F5" s="1"/>
      <c r="G5" s="1"/>
    </row>
    <row r="6" spans="1:7" x14ac:dyDescent="0.2">
      <c r="B6" s="1" t="s">
        <v>41</v>
      </c>
      <c r="C6" s="35" t="s">
        <v>22</v>
      </c>
      <c r="D6" s="35" t="s">
        <v>44</v>
      </c>
      <c r="E6" s="35" t="s">
        <v>42</v>
      </c>
      <c r="F6" s="35" t="s">
        <v>43</v>
      </c>
    </row>
    <row r="7" spans="1:7" x14ac:dyDescent="0.2">
      <c r="A7" s="36"/>
      <c r="B7" t="s">
        <v>40</v>
      </c>
      <c r="C7" s="36">
        <v>7.1333333333333337</v>
      </c>
      <c r="D7" s="36">
        <v>34.806666666666665</v>
      </c>
      <c r="E7" s="9">
        <f>Simulators!K4</f>
        <v>0.80555555555555558</v>
      </c>
      <c r="F7" s="9">
        <f>Simulators!O4</f>
        <v>0.75661375661375663</v>
      </c>
    </row>
    <row r="8" spans="1:7" x14ac:dyDescent="0.2">
      <c r="A8" s="36"/>
      <c r="B8" t="s">
        <v>76</v>
      </c>
      <c r="C8" s="36">
        <v>7.833333333333333</v>
      </c>
      <c r="D8" s="36">
        <v>30.373333333333335</v>
      </c>
      <c r="E8" s="9">
        <f>'Infra+Clients Front End'!K4</f>
        <v>0.77173913043478259</v>
      </c>
      <c r="F8" s="9">
        <f>'Infra+Clients Front End'!O4</f>
        <v>0.80978260869565211</v>
      </c>
    </row>
    <row r="9" spans="1:7" x14ac:dyDescent="0.2">
      <c r="A9" s="36"/>
      <c r="B9" t="s">
        <v>78</v>
      </c>
      <c r="C9" s="36">
        <v>8.5333333333333332</v>
      </c>
      <c r="D9" s="36">
        <v>26.593333333333334</v>
      </c>
      <c r="E9" s="9">
        <f>'TopDev1+TopDev2'!K4</f>
        <v>0.7857142857142857</v>
      </c>
      <c r="F9" s="9">
        <f>'TopDev1+TopDev2'!O4</f>
        <v>0.80272108843537415</v>
      </c>
    </row>
    <row r="10" spans="1:7" x14ac:dyDescent="0.2">
      <c r="A10" s="36"/>
      <c r="B10" t="s">
        <v>74</v>
      </c>
      <c r="C10" s="36">
        <v>9.4666666666666668</v>
      </c>
      <c r="D10" s="36">
        <v>24.213333333333338</v>
      </c>
      <c r="E10" s="9">
        <f>TopDev2!K4</f>
        <v>0.70238095238095233</v>
      </c>
      <c r="F10" s="9">
        <f>TopDev2!O4</f>
        <v>0.77489177489177485</v>
      </c>
    </row>
    <row r="11" spans="1:7" x14ac:dyDescent="0.2">
      <c r="A11" s="36"/>
      <c r="B11" t="s">
        <v>39</v>
      </c>
      <c r="C11" s="36">
        <v>9.9333333333333336</v>
      </c>
      <c r="D11" s="36">
        <v>21.8333333333333</v>
      </c>
      <c r="E11" s="9">
        <f>Normal!K4</f>
        <v>0.72619047619047616</v>
      </c>
      <c r="F11" s="9">
        <f>Normal!O4</f>
        <v>0.79487179487179493</v>
      </c>
    </row>
    <row r="12" spans="1:7" ht="12" customHeight="1" x14ac:dyDescent="0.2">
      <c r="A12" s="36"/>
      <c r="B12" t="s">
        <v>75</v>
      </c>
      <c r="C12" s="36">
        <v>13.433333333333334</v>
      </c>
      <c r="D12" s="36">
        <v>20.9</v>
      </c>
      <c r="E12" s="9">
        <f>Subcritical!K4</f>
        <v>0.7857142857142857</v>
      </c>
      <c r="F12" s="9">
        <f>Subcritical!O4</f>
        <v>0.7857142857142857</v>
      </c>
    </row>
    <row r="16" spans="1:7" x14ac:dyDescent="0.2">
      <c r="C16" s="48"/>
    </row>
    <row r="17" spans="3:6" x14ac:dyDescent="0.2">
      <c r="C17" s="48"/>
      <c r="E17" s="9"/>
      <c r="F17" s="9"/>
    </row>
    <row r="18" spans="3:6" x14ac:dyDescent="0.2">
      <c r="C18" s="48"/>
      <c r="E18" s="9"/>
      <c r="F18" s="9"/>
    </row>
    <row r="19" spans="3:6" x14ac:dyDescent="0.2">
      <c r="C19" s="48"/>
      <c r="E19" s="9"/>
      <c r="F19" s="9"/>
    </row>
    <row r="20" spans="3:6" x14ac:dyDescent="0.2">
      <c r="C20" s="48"/>
      <c r="E20" s="9"/>
      <c r="F20" s="9"/>
    </row>
    <row r="21" spans="3:6" x14ac:dyDescent="0.2">
      <c r="C21" s="48"/>
      <c r="E21" s="9"/>
      <c r="F21" s="9"/>
    </row>
    <row r="22" spans="3:6" x14ac:dyDescent="0.2">
      <c r="C22" s="48"/>
      <c r="E22" s="9"/>
    </row>
    <row r="23" spans="3:6" x14ac:dyDescent="0.2">
      <c r="C23" s="48"/>
      <c r="D23" s="9"/>
      <c r="E23" s="9"/>
    </row>
    <row r="24" spans="3:6" x14ac:dyDescent="0.2">
      <c r="C24" s="48"/>
      <c r="E24" s="9"/>
    </row>
    <row r="25" spans="3:6" x14ac:dyDescent="0.2">
      <c r="C25" s="48"/>
      <c r="E25" s="9"/>
    </row>
    <row r="26" spans="3:6" x14ac:dyDescent="0.2">
      <c r="E26" s="9"/>
    </row>
    <row r="27" spans="3:6" x14ac:dyDescent="0.2">
      <c r="E27" s="9"/>
    </row>
    <row r="28" spans="3:6" x14ac:dyDescent="0.2">
      <c r="E28" s="9"/>
    </row>
    <row r="29" spans="3:6" x14ac:dyDescent="0.2">
      <c r="E29" s="9"/>
    </row>
    <row r="30" spans="3:6" x14ac:dyDescent="0.2">
      <c r="E30" s="9"/>
    </row>
    <row r="31" spans="3:6" x14ac:dyDescent="0.2">
      <c r="E31" s="9"/>
    </row>
    <row r="36" spans="2:9" x14ac:dyDescent="0.2">
      <c r="B36" s="1"/>
      <c r="C36" s="35"/>
    </row>
    <row r="37" spans="2:9" x14ac:dyDescent="0.2">
      <c r="D37" s="9"/>
      <c r="E37" s="9"/>
      <c r="F37" s="9"/>
      <c r="H37" s="9"/>
      <c r="I37" s="9"/>
    </row>
    <row r="38" spans="2:9" x14ac:dyDescent="0.2">
      <c r="D38" s="9"/>
      <c r="E38" s="9"/>
      <c r="F38" s="9"/>
      <c r="H38" s="9"/>
      <c r="I38" s="9"/>
    </row>
    <row r="39" spans="2:9" x14ac:dyDescent="0.2">
      <c r="D39" s="9"/>
      <c r="E39" s="9"/>
      <c r="F39" s="9"/>
      <c r="H39" s="9"/>
      <c r="I39" s="9"/>
    </row>
    <row r="40" spans="2:9" x14ac:dyDescent="0.2">
      <c r="D40" s="9"/>
      <c r="E40" s="9"/>
      <c r="F40" s="9"/>
      <c r="H40" s="9"/>
      <c r="I40" s="9"/>
    </row>
    <row r="41" spans="2:9" x14ac:dyDescent="0.2">
      <c r="D41" s="9"/>
      <c r="E41" s="9"/>
      <c r="F41" s="9"/>
      <c r="H41" s="9"/>
      <c r="I41" s="9"/>
    </row>
    <row r="42" spans="2:9" x14ac:dyDescent="0.2">
      <c r="D42" s="9"/>
      <c r="E42" s="9"/>
      <c r="F42" s="9"/>
      <c r="H42" s="9"/>
      <c r="I42" s="9"/>
    </row>
    <row r="46" spans="2:9" x14ac:dyDescent="0.2">
      <c r="D46" s="9"/>
      <c r="E46" s="9"/>
      <c r="F46" s="9"/>
      <c r="H46" s="9"/>
      <c r="I46" s="9"/>
    </row>
    <row r="47" spans="2:9" x14ac:dyDescent="0.2">
      <c r="D47" s="9"/>
      <c r="E47" s="9"/>
      <c r="F47" s="9"/>
      <c r="H47" s="9"/>
      <c r="I47" s="9"/>
    </row>
    <row r="48" spans="2:9" x14ac:dyDescent="0.2">
      <c r="D48" s="9"/>
      <c r="E48" s="9"/>
      <c r="F48" s="9"/>
      <c r="H48" s="9"/>
      <c r="I48" s="9"/>
    </row>
    <row r="49" spans="4:9" x14ac:dyDescent="0.2">
      <c r="D49" s="9"/>
      <c r="E49" s="9"/>
      <c r="F49" s="9"/>
      <c r="H49" s="9"/>
      <c r="I49" s="9"/>
    </row>
    <row r="50" spans="4:9" x14ac:dyDescent="0.2">
      <c r="D50" s="9"/>
      <c r="E50" s="9"/>
      <c r="F50" s="9"/>
      <c r="H50" s="9"/>
      <c r="I50" s="9"/>
    </row>
    <row r="51" spans="4:9" x14ac:dyDescent="0.2">
      <c r="D51" s="9"/>
      <c r="E51" s="9"/>
      <c r="F51" s="9"/>
      <c r="H51" s="9"/>
      <c r="I51" s="9"/>
    </row>
  </sheetData>
  <phoneticPr fontId="7" type="noConversion"/>
  <pageMargins left="0.75" right="0.75" top="1" bottom="1" header="0.5" footer="0.5"/>
  <pageSetup orientation="portrait" horizontalDpi="4294967293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8"/>
  <dimension ref="A3:R30"/>
  <sheetViews>
    <sheetView workbookViewId="0">
      <selection activeCell="C7" sqref="C7"/>
    </sheetView>
  </sheetViews>
  <sheetFormatPr defaultRowHeight="12.75" x14ac:dyDescent="0.2"/>
  <cols>
    <col min="1" max="1" width="9.140625" style="2"/>
    <col min="2" max="2" width="3.85546875" style="2" customWidth="1"/>
    <col min="3" max="3" width="19.28515625" style="2" bestFit="1" customWidth="1"/>
    <col min="4" max="4" width="10.7109375" style="2" bestFit="1" customWidth="1"/>
    <col min="5" max="5" width="9.140625" style="2"/>
    <col min="6" max="6" width="4.5703125" style="2" bestFit="1" customWidth="1"/>
    <col min="7" max="7" width="9.140625" style="2"/>
    <col min="8" max="8" width="12.28515625" style="2" bestFit="1" customWidth="1"/>
    <col min="9" max="9" width="9.140625" style="2"/>
    <col min="10" max="10" width="14" style="2" bestFit="1" customWidth="1"/>
    <col min="11" max="11" width="9.140625" style="2"/>
    <col min="12" max="12" width="12.7109375" style="2" bestFit="1" customWidth="1"/>
    <col min="13" max="13" width="9.140625" style="2"/>
    <col min="14" max="14" width="11.85546875" style="2" bestFit="1" customWidth="1"/>
    <col min="15" max="16384" width="9.140625" style="2"/>
  </cols>
  <sheetData>
    <row r="3" spans="2:18" ht="13.5" thickBot="1" x14ac:dyDescent="0.25">
      <c r="Q3" t="s">
        <v>60</v>
      </c>
      <c r="R3" s="43">
        <v>1.6180338999999999</v>
      </c>
    </row>
    <row r="4" spans="2:18" ht="13.5" thickBot="1" x14ac:dyDescent="0.25">
      <c r="B4" s="10" t="s">
        <v>8</v>
      </c>
      <c r="C4" s="15" t="s">
        <v>2</v>
      </c>
      <c r="D4" s="15" t="s">
        <v>24</v>
      </c>
      <c r="E4" s="21" t="s">
        <v>25</v>
      </c>
      <c r="F4" s="21" t="s">
        <v>26</v>
      </c>
      <c r="G4" s="21" t="s">
        <v>27</v>
      </c>
      <c r="H4" s="21" t="s">
        <v>28</v>
      </c>
      <c r="J4" s="35" t="s">
        <v>42</v>
      </c>
      <c r="K4" s="9">
        <f>(E27*K6+F27*K7+G27*K8+H27*K9)/(K6*(MAX(B5:B25)))</f>
        <v>0.7857142857142857</v>
      </c>
      <c r="L4" s="9"/>
      <c r="M4"/>
      <c r="N4" s="35" t="s">
        <v>43</v>
      </c>
      <c r="O4" s="9">
        <f>1- SUM(D5:D25)/(MAX(D5:D25)*COUNT(B5:B25))</f>
        <v>0.7857142857142857</v>
      </c>
      <c r="Q4" s="1" t="s">
        <v>61</v>
      </c>
      <c r="R4" s="9">
        <f>(R3^3*SUM(E5:E25)+R3^2*SUM(F5:F25)+R3*SUM(G5:G25)+SUM(H4:H24))/(COUNT(B5:B25)*R3^3)</f>
        <v>0.76619858213508441</v>
      </c>
    </row>
    <row r="5" spans="2:18" ht="14.25" customHeight="1" x14ac:dyDescent="0.25">
      <c r="B5" s="16">
        <v>1</v>
      </c>
      <c r="C5" s="12" t="s">
        <v>0</v>
      </c>
      <c r="D5" s="29">
        <v>0</v>
      </c>
      <c r="E5" s="22">
        <f>IF($D5&lt;=$K$13,1,0)</f>
        <v>1</v>
      </c>
      <c r="F5" s="22">
        <f>IF(AND($D5&gt;$K$13,$D5&lt;=$K$14),1,0)</f>
        <v>0</v>
      </c>
      <c r="G5" s="22">
        <f t="shared" ref="G5:G25" si="0">IF(AND($D5&lt;=$K$15,$D5 &gt; $K$14),1,0)</f>
        <v>0</v>
      </c>
      <c r="H5" s="22">
        <f t="shared" ref="H5:H25" si="1">IF($D5 &gt; $K$15,1,0)</f>
        <v>0</v>
      </c>
      <c r="J5" s="23"/>
      <c r="K5" s="23"/>
      <c r="L5" s="23"/>
      <c r="M5"/>
      <c r="N5"/>
      <c r="O5"/>
    </row>
    <row r="6" spans="2:18" ht="15" x14ac:dyDescent="0.25">
      <c r="B6" s="16">
        <v>2</v>
      </c>
      <c r="C6" s="13" t="s">
        <v>3</v>
      </c>
      <c r="D6" s="29">
        <v>0</v>
      </c>
      <c r="E6" s="22">
        <f t="shared" ref="E6:E25" si="2">IF($D6&lt;=$K$13,1,0)</f>
        <v>1</v>
      </c>
      <c r="F6" s="22">
        <f t="shared" ref="F6:F25" si="3">IF(AND($D6&gt;$K$13,$D6&lt;=$K$14),1,0)</f>
        <v>0</v>
      </c>
      <c r="G6" s="22">
        <f t="shared" si="0"/>
        <v>0</v>
      </c>
      <c r="H6" s="22">
        <f t="shared" si="1"/>
        <v>0</v>
      </c>
      <c r="J6" s="23" t="s">
        <v>29</v>
      </c>
      <c r="K6" s="23">
        <v>4</v>
      </c>
      <c r="L6" s="23"/>
      <c r="M6"/>
      <c r="N6"/>
      <c r="O6"/>
    </row>
    <row r="7" spans="2:18" ht="15.75" customHeight="1" x14ac:dyDescent="0.25">
      <c r="B7" s="16">
        <v>3</v>
      </c>
      <c r="C7" s="13" t="s">
        <v>77</v>
      </c>
      <c r="D7" s="29">
        <v>0</v>
      </c>
      <c r="E7" s="22">
        <f t="shared" si="2"/>
        <v>1</v>
      </c>
      <c r="F7" s="22">
        <f t="shared" si="3"/>
        <v>0</v>
      </c>
      <c r="G7" s="22">
        <f t="shared" si="0"/>
        <v>0</v>
      </c>
      <c r="H7" s="22">
        <f t="shared" si="1"/>
        <v>0</v>
      </c>
      <c r="J7" s="23" t="s">
        <v>30</v>
      </c>
      <c r="K7" s="23">
        <v>3</v>
      </c>
      <c r="L7" s="23"/>
      <c r="M7"/>
      <c r="N7"/>
      <c r="O7"/>
    </row>
    <row r="8" spans="2:18" ht="15.75" customHeight="1" x14ac:dyDescent="0.25">
      <c r="B8" s="16">
        <v>4</v>
      </c>
      <c r="C8" s="13" t="s">
        <v>1</v>
      </c>
      <c r="D8" s="29">
        <v>0</v>
      </c>
      <c r="E8" s="22">
        <f t="shared" si="2"/>
        <v>1</v>
      </c>
      <c r="F8" s="22">
        <f t="shared" si="3"/>
        <v>0</v>
      </c>
      <c r="G8" s="22">
        <f t="shared" si="0"/>
        <v>0</v>
      </c>
      <c r="H8" s="22">
        <f t="shared" si="1"/>
        <v>0</v>
      </c>
      <c r="J8" s="23" t="s">
        <v>31</v>
      </c>
      <c r="K8" s="23">
        <v>2</v>
      </c>
      <c r="L8" s="23"/>
      <c r="M8"/>
      <c r="N8"/>
      <c r="O8"/>
    </row>
    <row r="9" spans="2:18" ht="15" x14ac:dyDescent="0.25">
      <c r="B9" s="16">
        <v>5</v>
      </c>
      <c r="C9" s="13" t="s">
        <v>4</v>
      </c>
      <c r="D9" s="29">
        <v>0</v>
      </c>
      <c r="E9" s="22">
        <f t="shared" si="2"/>
        <v>1</v>
      </c>
      <c r="F9" s="22">
        <f t="shared" si="3"/>
        <v>0</v>
      </c>
      <c r="G9" s="22">
        <f t="shared" si="0"/>
        <v>0</v>
      </c>
      <c r="H9" s="22">
        <f t="shared" si="1"/>
        <v>0</v>
      </c>
      <c r="J9" s="23" t="s">
        <v>32</v>
      </c>
      <c r="K9" s="23">
        <v>1</v>
      </c>
      <c r="L9" s="23"/>
      <c r="M9"/>
      <c r="N9"/>
      <c r="O9"/>
    </row>
    <row r="10" spans="2:18" ht="15" x14ac:dyDescent="0.25">
      <c r="B10" s="16">
        <v>6</v>
      </c>
      <c r="C10" s="13" t="s">
        <v>6</v>
      </c>
      <c r="D10" s="29">
        <v>0</v>
      </c>
      <c r="E10" s="22">
        <f t="shared" si="2"/>
        <v>1</v>
      </c>
      <c r="F10" s="22">
        <f t="shared" si="3"/>
        <v>0</v>
      </c>
      <c r="G10" s="22">
        <f t="shared" si="0"/>
        <v>0</v>
      </c>
      <c r="H10" s="22">
        <f t="shared" si="1"/>
        <v>0</v>
      </c>
      <c r="J10" s="23"/>
      <c r="K10" s="23"/>
      <c r="L10" s="23"/>
      <c r="M10"/>
      <c r="N10"/>
      <c r="O10"/>
    </row>
    <row r="11" spans="2:18" ht="15" x14ac:dyDescent="0.25">
      <c r="B11" s="16">
        <v>7</v>
      </c>
      <c r="C11" s="13" t="s">
        <v>5</v>
      </c>
      <c r="D11" s="29">
        <v>10</v>
      </c>
      <c r="E11" s="22">
        <f t="shared" si="2"/>
        <v>0</v>
      </c>
      <c r="F11" s="22">
        <f t="shared" si="3"/>
        <v>0</v>
      </c>
      <c r="G11" s="22">
        <f t="shared" si="0"/>
        <v>1</v>
      </c>
      <c r="H11" s="22">
        <f t="shared" si="1"/>
        <v>0</v>
      </c>
      <c r="J11" s="23" t="s">
        <v>23</v>
      </c>
      <c r="K11" s="23">
        <f>SUM(K6:K10)</f>
        <v>10</v>
      </c>
      <c r="L11" s="23"/>
      <c r="M11"/>
      <c r="N11"/>
      <c r="O11"/>
    </row>
    <row r="12" spans="2:18" ht="15" x14ac:dyDescent="0.25">
      <c r="B12" s="16">
        <v>8</v>
      </c>
      <c r="C12" s="13" t="s">
        <v>7</v>
      </c>
      <c r="D12" s="29">
        <v>0</v>
      </c>
      <c r="E12" s="22">
        <f t="shared" si="2"/>
        <v>1</v>
      </c>
      <c r="F12" s="22">
        <f t="shared" si="3"/>
        <v>0</v>
      </c>
      <c r="G12" s="22">
        <f t="shared" si="0"/>
        <v>0</v>
      </c>
      <c r="H12" s="22">
        <f t="shared" si="1"/>
        <v>0</v>
      </c>
      <c r="J12"/>
      <c r="K12"/>
      <c r="L12"/>
      <c r="M12"/>
      <c r="N12" s="9"/>
      <c r="O12"/>
      <c r="R12" s="8"/>
    </row>
    <row r="13" spans="2:18" ht="15" x14ac:dyDescent="0.25">
      <c r="B13" s="16">
        <v>9</v>
      </c>
      <c r="C13" s="13" t="s">
        <v>20</v>
      </c>
      <c r="D13" s="29">
        <v>0</v>
      </c>
      <c r="E13" s="22">
        <f t="shared" si="2"/>
        <v>1</v>
      </c>
      <c r="F13" s="22">
        <f t="shared" si="3"/>
        <v>0</v>
      </c>
      <c r="G13" s="22">
        <f t="shared" si="0"/>
        <v>0</v>
      </c>
      <c r="H13" s="22">
        <f t="shared" si="1"/>
        <v>0</v>
      </c>
      <c r="J13" s="23" t="s">
        <v>70</v>
      </c>
      <c r="K13">
        <v>1</v>
      </c>
      <c r="L13"/>
      <c r="M13"/>
      <c r="N13"/>
      <c r="O13"/>
    </row>
    <row r="14" spans="2:18" ht="15" x14ac:dyDescent="0.25">
      <c r="B14" s="16">
        <v>10</v>
      </c>
      <c r="C14" s="13" t="s">
        <v>21</v>
      </c>
      <c r="D14" s="29">
        <v>0</v>
      </c>
      <c r="E14" s="22">
        <f t="shared" si="2"/>
        <v>1</v>
      </c>
      <c r="F14" s="22">
        <f t="shared" si="3"/>
        <v>0</v>
      </c>
      <c r="G14" s="22">
        <f t="shared" si="0"/>
        <v>0</v>
      </c>
      <c r="H14" s="22">
        <f t="shared" si="1"/>
        <v>0</v>
      </c>
      <c r="J14" t="s">
        <v>33</v>
      </c>
      <c r="K14">
        <v>9</v>
      </c>
      <c r="L14"/>
      <c r="M14"/>
      <c r="N14"/>
      <c r="O14"/>
    </row>
    <row r="15" spans="2:18" ht="15" x14ac:dyDescent="0.25">
      <c r="B15" s="16">
        <v>11</v>
      </c>
      <c r="C15" s="13" t="s">
        <v>17</v>
      </c>
      <c r="D15" s="29">
        <v>0</v>
      </c>
      <c r="E15" s="22">
        <f t="shared" si="2"/>
        <v>1</v>
      </c>
      <c r="F15" s="22">
        <f t="shared" si="3"/>
        <v>0</v>
      </c>
      <c r="G15" s="22">
        <f t="shared" si="0"/>
        <v>0</v>
      </c>
      <c r="H15" s="22">
        <f t="shared" si="1"/>
        <v>0</v>
      </c>
      <c r="J15" t="s">
        <v>34</v>
      </c>
      <c r="K15">
        <v>26</v>
      </c>
      <c r="L15"/>
      <c r="M15"/>
      <c r="N15"/>
      <c r="O15"/>
    </row>
    <row r="16" spans="2:18" ht="15" x14ac:dyDescent="0.25">
      <c r="B16" s="16">
        <v>12</v>
      </c>
      <c r="C16" s="13" t="s">
        <v>18</v>
      </c>
      <c r="D16" s="29">
        <v>10</v>
      </c>
      <c r="E16" s="22">
        <f t="shared" si="2"/>
        <v>0</v>
      </c>
      <c r="F16" s="22">
        <f t="shared" si="3"/>
        <v>0</v>
      </c>
      <c r="G16" s="22">
        <f t="shared" si="0"/>
        <v>1</v>
      </c>
      <c r="H16" s="22">
        <f t="shared" si="1"/>
        <v>0</v>
      </c>
    </row>
    <row r="17" spans="1:13" ht="15" x14ac:dyDescent="0.25">
      <c r="B17" s="16">
        <v>13</v>
      </c>
      <c r="C17" s="13" t="s">
        <v>19</v>
      </c>
      <c r="D17" s="29">
        <v>10</v>
      </c>
      <c r="E17" s="22">
        <f t="shared" si="2"/>
        <v>0</v>
      </c>
      <c r="F17" s="22">
        <f t="shared" si="3"/>
        <v>0</v>
      </c>
      <c r="G17" s="22">
        <f t="shared" si="0"/>
        <v>1</v>
      </c>
      <c r="H17" s="22">
        <f t="shared" si="1"/>
        <v>0</v>
      </c>
    </row>
    <row r="18" spans="1:13" ht="15" x14ac:dyDescent="0.25">
      <c r="B18" s="16">
        <v>14</v>
      </c>
      <c r="C18" s="13" t="s">
        <v>11</v>
      </c>
      <c r="D18" s="29">
        <v>0</v>
      </c>
      <c r="E18" s="22">
        <f t="shared" si="2"/>
        <v>1</v>
      </c>
      <c r="F18" s="22">
        <f t="shared" si="3"/>
        <v>0</v>
      </c>
      <c r="G18" s="22">
        <f t="shared" si="0"/>
        <v>0</v>
      </c>
      <c r="H18" s="22">
        <f t="shared" si="1"/>
        <v>0</v>
      </c>
    </row>
    <row r="19" spans="1:13" ht="15" x14ac:dyDescent="0.25">
      <c r="B19" s="16">
        <v>15</v>
      </c>
      <c r="C19" s="13" t="s">
        <v>12</v>
      </c>
      <c r="D19" s="29">
        <v>60</v>
      </c>
      <c r="E19" s="22">
        <f t="shared" si="2"/>
        <v>0</v>
      </c>
      <c r="F19" s="22">
        <f t="shared" si="3"/>
        <v>0</v>
      </c>
      <c r="G19" s="22">
        <f t="shared" si="0"/>
        <v>0</v>
      </c>
      <c r="H19" s="22">
        <f t="shared" si="1"/>
        <v>1</v>
      </c>
    </row>
    <row r="20" spans="1:13" ht="15" x14ac:dyDescent="0.25">
      <c r="B20" s="16">
        <v>16</v>
      </c>
      <c r="C20" s="13" t="s">
        <v>13</v>
      </c>
      <c r="D20" s="29">
        <v>60</v>
      </c>
      <c r="E20" s="22">
        <f t="shared" si="2"/>
        <v>0</v>
      </c>
      <c r="F20" s="22">
        <f t="shared" si="3"/>
        <v>0</v>
      </c>
      <c r="G20" s="22">
        <f t="shared" si="0"/>
        <v>0</v>
      </c>
      <c r="H20" s="22">
        <f t="shared" si="1"/>
        <v>1</v>
      </c>
    </row>
    <row r="21" spans="1:13" ht="15" x14ac:dyDescent="0.25">
      <c r="B21" s="16">
        <v>17</v>
      </c>
      <c r="C21" s="13" t="s">
        <v>9</v>
      </c>
      <c r="D21" s="29">
        <v>0</v>
      </c>
      <c r="E21" s="22">
        <f t="shared" si="2"/>
        <v>1</v>
      </c>
      <c r="F21" s="22">
        <f t="shared" si="3"/>
        <v>0</v>
      </c>
      <c r="G21" s="22">
        <f t="shared" si="0"/>
        <v>0</v>
      </c>
      <c r="H21" s="22">
        <f t="shared" si="1"/>
        <v>0</v>
      </c>
    </row>
    <row r="22" spans="1:13" ht="15" x14ac:dyDescent="0.25">
      <c r="B22" s="16">
        <v>18</v>
      </c>
      <c r="C22" s="13" t="s">
        <v>10</v>
      </c>
      <c r="D22" s="29">
        <v>60</v>
      </c>
      <c r="E22" s="22">
        <f t="shared" si="2"/>
        <v>0</v>
      </c>
      <c r="F22" s="22">
        <f t="shared" si="3"/>
        <v>0</v>
      </c>
      <c r="G22" s="22">
        <f t="shared" si="0"/>
        <v>0</v>
      </c>
      <c r="H22" s="22">
        <f t="shared" si="1"/>
        <v>1</v>
      </c>
    </row>
    <row r="23" spans="1:13" ht="15" x14ac:dyDescent="0.25">
      <c r="B23" s="16">
        <v>19</v>
      </c>
      <c r="C23" s="13" t="s">
        <v>15</v>
      </c>
      <c r="D23" s="29">
        <v>60</v>
      </c>
      <c r="E23" s="22">
        <f t="shared" si="2"/>
        <v>0</v>
      </c>
      <c r="F23" s="22">
        <f t="shared" si="3"/>
        <v>0</v>
      </c>
      <c r="G23" s="22">
        <f t="shared" si="0"/>
        <v>0</v>
      </c>
      <c r="H23" s="22">
        <f t="shared" si="1"/>
        <v>1</v>
      </c>
    </row>
    <row r="24" spans="1:13" ht="15" x14ac:dyDescent="0.25">
      <c r="B24" s="16">
        <v>20</v>
      </c>
      <c r="C24" s="13" t="s">
        <v>16</v>
      </c>
      <c r="D24" s="29">
        <v>0</v>
      </c>
      <c r="E24" s="22">
        <f t="shared" si="2"/>
        <v>1</v>
      </c>
      <c r="F24" s="22">
        <f t="shared" si="3"/>
        <v>0</v>
      </c>
      <c r="G24" s="22">
        <f t="shared" si="0"/>
        <v>0</v>
      </c>
      <c r="H24" s="22">
        <f t="shared" si="1"/>
        <v>0</v>
      </c>
    </row>
    <row r="25" spans="1:13" ht="15.75" thickBot="1" x14ac:dyDescent="0.3">
      <c r="B25" s="17">
        <v>21</v>
      </c>
      <c r="C25" s="14" t="s">
        <v>14</v>
      </c>
      <c r="D25" s="34">
        <v>0</v>
      </c>
      <c r="E25" s="24">
        <f t="shared" si="2"/>
        <v>1</v>
      </c>
      <c r="F25" s="24">
        <f t="shared" si="3"/>
        <v>0</v>
      </c>
      <c r="G25" s="24">
        <f t="shared" si="0"/>
        <v>0</v>
      </c>
      <c r="H25" s="24">
        <f t="shared" si="1"/>
        <v>0</v>
      </c>
      <c r="L25" s="2" t="s">
        <v>69</v>
      </c>
      <c r="M25" s="2" t="str">
        <f>IF(COUNT(B5:B25)=SUM(E5:H25),"Passed","Failed")</f>
        <v>Passed</v>
      </c>
    </row>
    <row r="26" spans="1:13" x14ac:dyDescent="0.2">
      <c r="C26" s="3"/>
      <c r="D26" s="4"/>
    </row>
    <row r="27" spans="1:13" x14ac:dyDescent="0.2">
      <c r="A27" s="2" t="s">
        <v>23</v>
      </c>
      <c r="E27" s="2">
        <f>SUM(E5:E25)</f>
        <v>14</v>
      </c>
      <c r="F27" s="2">
        <f>SUM(F5:F25)</f>
        <v>0</v>
      </c>
      <c r="G27" s="2">
        <f>SUM(G5:G25)</f>
        <v>3</v>
      </c>
      <c r="H27" s="2">
        <f>SUM(H5:H25)</f>
        <v>4</v>
      </c>
    </row>
    <row r="28" spans="1:13" x14ac:dyDescent="0.2">
      <c r="D28" s="7"/>
      <c r="H28" s="6"/>
    </row>
    <row r="29" spans="1:13" x14ac:dyDescent="0.2">
      <c r="E29" s="2">
        <f>SUM(E27:H27)</f>
        <v>21</v>
      </c>
      <c r="H29" s="5"/>
    </row>
    <row r="30" spans="1:13" x14ac:dyDescent="0.2">
      <c r="H30" s="8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3"/>
  <dimension ref="A3:S30"/>
  <sheetViews>
    <sheetView workbookViewId="0">
      <selection activeCell="C7" sqref="C7"/>
    </sheetView>
  </sheetViews>
  <sheetFormatPr defaultRowHeight="12.75" x14ac:dyDescent="0.2"/>
  <cols>
    <col min="1" max="1" width="9.140625" style="2"/>
    <col min="2" max="2" width="3.85546875" style="2" customWidth="1"/>
    <col min="3" max="3" width="19.28515625" style="2" bestFit="1" customWidth="1"/>
    <col min="4" max="4" width="10.7109375" style="2" bestFit="1" customWidth="1"/>
    <col min="5" max="5" width="9.140625" style="2"/>
    <col min="6" max="6" width="4.5703125" style="2" bestFit="1" customWidth="1"/>
    <col min="7" max="7" width="9.140625" style="2"/>
    <col min="8" max="8" width="12.28515625" style="2" bestFit="1" customWidth="1"/>
    <col min="9" max="9" width="9.140625" style="2"/>
    <col min="10" max="10" width="14" style="2" bestFit="1" customWidth="1"/>
    <col min="11" max="11" width="9.140625" style="2"/>
    <col min="12" max="12" width="12.7109375" style="2" bestFit="1" customWidth="1"/>
    <col min="13" max="13" width="9.140625" style="2"/>
    <col min="14" max="14" width="11.85546875" style="2" bestFit="1" customWidth="1"/>
    <col min="15" max="16384" width="9.140625" style="2"/>
  </cols>
  <sheetData>
    <row r="3" spans="2:18" ht="13.5" thickBot="1" x14ac:dyDescent="0.25">
      <c r="Q3" t="s">
        <v>60</v>
      </c>
      <c r="R3" s="43">
        <v>1.6180338999999999</v>
      </c>
    </row>
    <row r="4" spans="2:18" ht="13.5" thickBot="1" x14ac:dyDescent="0.25">
      <c r="B4" s="10" t="s">
        <v>8</v>
      </c>
      <c r="C4" s="15" t="s">
        <v>2</v>
      </c>
      <c r="D4" s="11" t="s">
        <v>24</v>
      </c>
      <c r="E4" s="21" t="s">
        <v>25</v>
      </c>
      <c r="F4" s="21" t="s">
        <v>26</v>
      </c>
      <c r="G4" s="21" t="s">
        <v>27</v>
      </c>
      <c r="H4" s="21" t="s">
        <v>28</v>
      </c>
      <c r="J4" s="35" t="s">
        <v>42</v>
      </c>
      <c r="K4" s="9">
        <f>(E27*K6+F27*K7+G27*K8+H27*K9)/(K6*COUNT(B5:B25))</f>
        <v>0.70238095238095233</v>
      </c>
      <c r="L4" s="9"/>
      <c r="M4"/>
      <c r="N4" s="35" t="s">
        <v>43</v>
      </c>
      <c r="O4" s="9">
        <f>1- SUM(D5:D25)/(MAX(D5:D25)*COUNT(B5:B25))</f>
        <v>0.77489177489177485</v>
      </c>
      <c r="Q4" s="1" t="s">
        <v>61</v>
      </c>
      <c r="R4" s="9">
        <f>(R3^3*SUM(E5:E25)+R3^2*SUM(F5:F25)+R3*SUM(G5:G25)+SUM(H4:H24))/(COUNT(B5:B25)*R3^3)</f>
        <v>0.65971916223535665</v>
      </c>
    </row>
    <row r="5" spans="2:18" ht="14.25" customHeight="1" x14ac:dyDescent="0.25">
      <c r="B5" s="16">
        <v>1</v>
      </c>
      <c r="C5" s="12" t="s">
        <v>0</v>
      </c>
      <c r="D5" s="18">
        <v>0</v>
      </c>
      <c r="E5" s="22">
        <f>IF($D5&lt;=$K$13,1,0)</f>
        <v>1</v>
      </c>
      <c r="F5" s="22">
        <f>IF(AND($D5&gt;$K$13,$D5&lt;=$K$14),1,0)</f>
        <v>0</v>
      </c>
      <c r="G5" s="22">
        <f t="shared" ref="G5:G25" si="0">IF(AND($D5&lt;=$K$15,$D5 &gt; $K$14),1,0)</f>
        <v>0</v>
      </c>
      <c r="H5" s="22">
        <f t="shared" ref="H5:H25" si="1">IF($D5 &gt; $K$15,1,0)</f>
        <v>0</v>
      </c>
      <c r="J5" s="23"/>
      <c r="K5" s="23"/>
      <c r="L5" s="23"/>
      <c r="M5"/>
      <c r="N5"/>
      <c r="O5"/>
    </row>
    <row r="6" spans="2:18" ht="15" x14ac:dyDescent="0.25">
      <c r="B6" s="16">
        <v>2</v>
      </c>
      <c r="C6" s="13" t="s">
        <v>3</v>
      </c>
      <c r="D6" s="19">
        <v>0</v>
      </c>
      <c r="E6" s="22">
        <f t="shared" ref="E6:E25" si="2">IF($D6&lt;=$K$13,1,0)</f>
        <v>1</v>
      </c>
      <c r="F6" s="22">
        <f t="shared" ref="F6:F25" si="3">IF(AND($D6&gt;$K$13,$D6&lt;=$K$14),1,0)</f>
        <v>0</v>
      </c>
      <c r="G6" s="22">
        <f t="shared" si="0"/>
        <v>0</v>
      </c>
      <c r="H6" s="22">
        <f t="shared" si="1"/>
        <v>0</v>
      </c>
      <c r="J6" s="23" t="s">
        <v>29</v>
      </c>
      <c r="K6" s="23">
        <v>4</v>
      </c>
      <c r="L6" s="23"/>
      <c r="M6"/>
      <c r="N6"/>
      <c r="O6"/>
    </row>
    <row r="7" spans="2:18" ht="15.75" customHeight="1" x14ac:dyDescent="0.25">
      <c r="B7" s="16">
        <v>3</v>
      </c>
      <c r="C7" s="13" t="s">
        <v>77</v>
      </c>
      <c r="D7" s="19">
        <v>0</v>
      </c>
      <c r="E7" s="22">
        <f t="shared" si="2"/>
        <v>1</v>
      </c>
      <c r="F7" s="22">
        <f t="shared" si="3"/>
        <v>0</v>
      </c>
      <c r="G7" s="22">
        <f t="shared" si="0"/>
        <v>0</v>
      </c>
      <c r="H7" s="22">
        <f t="shared" si="1"/>
        <v>0</v>
      </c>
      <c r="J7" s="23" t="s">
        <v>30</v>
      </c>
      <c r="K7" s="23">
        <v>3</v>
      </c>
      <c r="L7" s="23"/>
      <c r="M7"/>
      <c r="N7"/>
      <c r="O7"/>
    </row>
    <row r="8" spans="2:18" ht="15.75" customHeight="1" x14ac:dyDescent="0.25">
      <c r="B8" s="16">
        <v>4</v>
      </c>
      <c r="C8" s="13" t="s">
        <v>1</v>
      </c>
      <c r="D8" s="19">
        <v>55</v>
      </c>
      <c r="E8" s="22">
        <f t="shared" si="2"/>
        <v>0</v>
      </c>
      <c r="F8" s="22">
        <f t="shared" si="3"/>
        <v>0</v>
      </c>
      <c r="G8" s="22">
        <f t="shared" si="0"/>
        <v>0</v>
      </c>
      <c r="H8" s="22">
        <f t="shared" si="1"/>
        <v>1</v>
      </c>
      <c r="J8" s="23" t="s">
        <v>31</v>
      </c>
      <c r="K8" s="23">
        <v>2</v>
      </c>
      <c r="L8" s="23"/>
      <c r="M8"/>
      <c r="N8"/>
      <c r="O8"/>
    </row>
    <row r="9" spans="2:18" ht="15" x14ac:dyDescent="0.25">
      <c r="B9" s="16">
        <v>5</v>
      </c>
      <c r="C9" s="13" t="s">
        <v>4</v>
      </c>
      <c r="D9" s="19">
        <v>55</v>
      </c>
      <c r="E9" s="22">
        <f t="shared" si="2"/>
        <v>0</v>
      </c>
      <c r="F9" s="22">
        <f t="shared" si="3"/>
        <v>0</v>
      </c>
      <c r="G9" s="22">
        <f t="shared" si="0"/>
        <v>0</v>
      </c>
      <c r="H9" s="22">
        <f t="shared" si="1"/>
        <v>1</v>
      </c>
      <c r="J9" s="23" t="s">
        <v>32</v>
      </c>
      <c r="K9" s="23">
        <v>1</v>
      </c>
      <c r="L9" s="23"/>
      <c r="M9"/>
      <c r="N9"/>
      <c r="O9"/>
    </row>
    <row r="10" spans="2:18" ht="15" x14ac:dyDescent="0.25">
      <c r="B10" s="16">
        <v>6</v>
      </c>
      <c r="C10" s="13" t="s">
        <v>6</v>
      </c>
      <c r="D10" s="19">
        <v>0</v>
      </c>
      <c r="E10" s="22">
        <f t="shared" si="2"/>
        <v>1</v>
      </c>
      <c r="F10" s="22">
        <f t="shared" si="3"/>
        <v>0</v>
      </c>
      <c r="G10" s="22">
        <f t="shared" si="0"/>
        <v>0</v>
      </c>
      <c r="H10" s="22">
        <f t="shared" si="1"/>
        <v>0</v>
      </c>
      <c r="J10" s="23"/>
      <c r="K10" s="23"/>
      <c r="L10" s="23"/>
      <c r="M10"/>
      <c r="N10"/>
      <c r="O10"/>
    </row>
    <row r="11" spans="2:18" ht="15" x14ac:dyDescent="0.25">
      <c r="B11" s="16">
        <v>7</v>
      </c>
      <c r="C11" s="13" t="s">
        <v>5</v>
      </c>
      <c r="D11" s="19">
        <v>0</v>
      </c>
      <c r="E11" s="22">
        <f t="shared" si="2"/>
        <v>1</v>
      </c>
      <c r="F11" s="22">
        <f t="shared" si="3"/>
        <v>0</v>
      </c>
      <c r="G11" s="22">
        <f t="shared" si="0"/>
        <v>0</v>
      </c>
      <c r="H11" s="22">
        <f t="shared" si="1"/>
        <v>0</v>
      </c>
      <c r="J11" s="23" t="s">
        <v>23</v>
      </c>
      <c r="K11" s="23">
        <f>SUM(K6:K10)</f>
        <v>10</v>
      </c>
      <c r="L11" s="23"/>
      <c r="M11"/>
      <c r="N11"/>
      <c r="O11"/>
    </row>
    <row r="12" spans="2:18" ht="15" x14ac:dyDescent="0.25">
      <c r="B12" s="16">
        <v>8</v>
      </c>
      <c r="C12" s="13" t="s">
        <v>7</v>
      </c>
      <c r="D12" s="19">
        <v>15</v>
      </c>
      <c r="E12" s="22">
        <f t="shared" si="2"/>
        <v>0</v>
      </c>
      <c r="F12" s="22">
        <f t="shared" si="3"/>
        <v>0</v>
      </c>
      <c r="G12" s="22">
        <f t="shared" si="0"/>
        <v>1</v>
      </c>
      <c r="H12" s="22">
        <f t="shared" si="1"/>
        <v>0</v>
      </c>
      <c r="J12"/>
      <c r="K12"/>
      <c r="L12"/>
      <c r="M12"/>
      <c r="N12"/>
      <c r="O12"/>
    </row>
    <row r="13" spans="2:18" ht="15" x14ac:dyDescent="0.25">
      <c r="B13" s="16">
        <v>9</v>
      </c>
      <c r="C13" s="13" t="s">
        <v>20</v>
      </c>
      <c r="D13" s="19">
        <v>30</v>
      </c>
      <c r="E13" s="22">
        <f t="shared" si="2"/>
        <v>0</v>
      </c>
      <c r="F13" s="22">
        <f t="shared" si="3"/>
        <v>0</v>
      </c>
      <c r="G13" s="22">
        <f t="shared" si="0"/>
        <v>0</v>
      </c>
      <c r="H13" s="22">
        <f t="shared" si="1"/>
        <v>1</v>
      </c>
      <c r="J13" s="23" t="s">
        <v>70</v>
      </c>
      <c r="K13">
        <v>1</v>
      </c>
      <c r="L13"/>
      <c r="M13"/>
      <c r="N13"/>
      <c r="O13"/>
    </row>
    <row r="14" spans="2:18" ht="15" x14ac:dyDescent="0.25">
      <c r="B14" s="16">
        <v>10</v>
      </c>
      <c r="C14" s="13" t="s">
        <v>21</v>
      </c>
      <c r="D14" s="19">
        <v>25</v>
      </c>
      <c r="E14" s="22">
        <f t="shared" si="2"/>
        <v>0</v>
      </c>
      <c r="F14" s="22">
        <f t="shared" si="3"/>
        <v>0</v>
      </c>
      <c r="G14" s="22">
        <f t="shared" si="0"/>
        <v>1</v>
      </c>
      <c r="H14" s="22">
        <f t="shared" si="1"/>
        <v>0</v>
      </c>
      <c r="J14" t="s">
        <v>33</v>
      </c>
      <c r="K14">
        <v>9</v>
      </c>
      <c r="L14"/>
      <c r="M14"/>
      <c r="N14"/>
      <c r="O14"/>
    </row>
    <row r="15" spans="2:18" ht="15" x14ac:dyDescent="0.25">
      <c r="B15" s="16">
        <v>11</v>
      </c>
      <c r="C15" s="13" t="s">
        <v>17</v>
      </c>
      <c r="D15" s="19">
        <v>30</v>
      </c>
      <c r="E15" s="22">
        <f t="shared" si="2"/>
        <v>0</v>
      </c>
      <c r="F15" s="22">
        <f t="shared" si="3"/>
        <v>0</v>
      </c>
      <c r="G15" s="22">
        <f t="shared" si="0"/>
        <v>0</v>
      </c>
      <c r="H15" s="22">
        <f t="shared" si="1"/>
        <v>1</v>
      </c>
      <c r="J15" t="s">
        <v>34</v>
      </c>
      <c r="K15">
        <v>26</v>
      </c>
      <c r="L15"/>
      <c r="M15"/>
      <c r="N15"/>
      <c r="O15"/>
    </row>
    <row r="16" spans="2:18" ht="15" x14ac:dyDescent="0.25">
      <c r="B16" s="16">
        <v>12</v>
      </c>
      <c r="C16" s="13" t="s">
        <v>18</v>
      </c>
      <c r="D16" s="19">
        <v>5</v>
      </c>
      <c r="E16" s="22">
        <f t="shared" si="2"/>
        <v>0</v>
      </c>
      <c r="F16" s="22">
        <f t="shared" si="3"/>
        <v>1</v>
      </c>
      <c r="G16" s="22">
        <f t="shared" si="0"/>
        <v>0</v>
      </c>
      <c r="H16" s="22">
        <f t="shared" si="1"/>
        <v>0</v>
      </c>
    </row>
    <row r="17" spans="1:19" ht="15" x14ac:dyDescent="0.25">
      <c r="B17" s="16">
        <v>13</v>
      </c>
      <c r="C17" s="13" t="s">
        <v>19</v>
      </c>
      <c r="D17" s="19">
        <v>0</v>
      </c>
      <c r="E17" s="22">
        <f t="shared" si="2"/>
        <v>1</v>
      </c>
      <c r="F17" s="22">
        <f t="shared" si="3"/>
        <v>0</v>
      </c>
      <c r="G17" s="22">
        <f t="shared" si="0"/>
        <v>0</v>
      </c>
      <c r="H17" s="22">
        <f t="shared" si="1"/>
        <v>0</v>
      </c>
    </row>
    <row r="18" spans="1:19" ht="15" x14ac:dyDescent="0.25">
      <c r="B18" s="16">
        <v>14</v>
      </c>
      <c r="C18" s="13" t="s">
        <v>11</v>
      </c>
      <c r="D18" s="19">
        <v>10</v>
      </c>
      <c r="E18" s="22">
        <f t="shared" si="2"/>
        <v>0</v>
      </c>
      <c r="F18" s="22">
        <f t="shared" si="3"/>
        <v>0</v>
      </c>
      <c r="G18" s="22">
        <f t="shared" si="0"/>
        <v>1</v>
      </c>
      <c r="H18" s="22">
        <f t="shared" si="1"/>
        <v>0</v>
      </c>
    </row>
    <row r="19" spans="1:19" ht="15" x14ac:dyDescent="0.25">
      <c r="B19" s="16">
        <v>15</v>
      </c>
      <c r="C19" s="13" t="s">
        <v>12</v>
      </c>
      <c r="D19" s="19">
        <v>0</v>
      </c>
      <c r="E19" s="22">
        <f t="shared" si="2"/>
        <v>1</v>
      </c>
      <c r="F19" s="22">
        <f t="shared" si="3"/>
        <v>0</v>
      </c>
      <c r="G19" s="22">
        <f t="shared" si="0"/>
        <v>0</v>
      </c>
      <c r="H19" s="22">
        <f t="shared" si="1"/>
        <v>0</v>
      </c>
    </row>
    <row r="20" spans="1:19" ht="15" x14ac:dyDescent="0.25">
      <c r="B20" s="16">
        <v>16</v>
      </c>
      <c r="C20" s="13" t="s">
        <v>13</v>
      </c>
      <c r="D20" s="19">
        <v>15</v>
      </c>
      <c r="E20" s="22">
        <f t="shared" si="2"/>
        <v>0</v>
      </c>
      <c r="F20" s="22">
        <f t="shared" si="3"/>
        <v>0</v>
      </c>
      <c r="G20" s="22">
        <f t="shared" si="0"/>
        <v>1</v>
      </c>
      <c r="H20" s="22">
        <f t="shared" si="1"/>
        <v>0</v>
      </c>
    </row>
    <row r="21" spans="1:19" ht="15" x14ac:dyDescent="0.25">
      <c r="B21" s="16">
        <v>17</v>
      </c>
      <c r="C21" s="13" t="s">
        <v>9</v>
      </c>
      <c r="D21" s="19">
        <v>10</v>
      </c>
      <c r="E21" s="22">
        <f t="shared" si="2"/>
        <v>0</v>
      </c>
      <c r="F21" s="22">
        <f t="shared" si="3"/>
        <v>0</v>
      </c>
      <c r="G21" s="22">
        <f t="shared" si="0"/>
        <v>1</v>
      </c>
      <c r="H21" s="22">
        <f t="shared" si="1"/>
        <v>0</v>
      </c>
    </row>
    <row r="22" spans="1:19" ht="15" x14ac:dyDescent="0.25">
      <c r="B22" s="16">
        <v>18</v>
      </c>
      <c r="C22" s="13" t="s">
        <v>10</v>
      </c>
      <c r="D22" s="19">
        <v>0</v>
      </c>
      <c r="E22" s="22">
        <f t="shared" si="2"/>
        <v>1</v>
      </c>
      <c r="F22" s="22">
        <f t="shared" si="3"/>
        <v>0</v>
      </c>
      <c r="G22" s="22">
        <f t="shared" si="0"/>
        <v>0</v>
      </c>
      <c r="H22" s="22">
        <f t="shared" si="1"/>
        <v>0</v>
      </c>
      <c r="O22" s="8"/>
      <c r="S22" s="8"/>
    </row>
    <row r="23" spans="1:19" ht="15" x14ac:dyDescent="0.25">
      <c r="B23" s="16">
        <v>19</v>
      </c>
      <c r="C23" s="13" t="s">
        <v>15</v>
      </c>
      <c r="D23" s="19">
        <v>0</v>
      </c>
      <c r="E23" s="22">
        <f t="shared" si="2"/>
        <v>1</v>
      </c>
      <c r="F23" s="22">
        <f t="shared" si="3"/>
        <v>0</v>
      </c>
      <c r="G23" s="22">
        <f t="shared" si="0"/>
        <v>0</v>
      </c>
      <c r="H23" s="22">
        <f t="shared" si="1"/>
        <v>0</v>
      </c>
    </row>
    <row r="24" spans="1:19" ht="15" x14ac:dyDescent="0.25">
      <c r="B24" s="16">
        <v>20</v>
      </c>
      <c r="C24" s="13" t="s">
        <v>16</v>
      </c>
      <c r="D24" s="19">
        <v>10</v>
      </c>
      <c r="E24" s="22">
        <f t="shared" si="2"/>
        <v>0</v>
      </c>
      <c r="F24" s="22">
        <f t="shared" si="3"/>
        <v>0</v>
      </c>
      <c r="G24" s="22">
        <f t="shared" si="0"/>
        <v>1</v>
      </c>
      <c r="H24" s="22">
        <f t="shared" si="1"/>
        <v>0</v>
      </c>
    </row>
    <row r="25" spans="1:19" ht="15.75" thickBot="1" x14ac:dyDescent="0.3">
      <c r="B25" s="17">
        <v>21</v>
      </c>
      <c r="C25" s="14" t="s">
        <v>14</v>
      </c>
      <c r="D25" s="20">
        <v>0</v>
      </c>
      <c r="E25" s="24">
        <f t="shared" si="2"/>
        <v>1</v>
      </c>
      <c r="F25" s="24">
        <f t="shared" si="3"/>
        <v>0</v>
      </c>
      <c r="G25" s="24">
        <f t="shared" si="0"/>
        <v>0</v>
      </c>
      <c r="H25" s="24">
        <f t="shared" si="1"/>
        <v>0</v>
      </c>
      <c r="L25" s="2" t="s">
        <v>69</v>
      </c>
      <c r="M25" s="2" t="str">
        <f>IF(COUNT(B5:B25)=SUM(E5:H25),"Passed","Failed")</f>
        <v>Passed</v>
      </c>
    </row>
    <row r="26" spans="1:19" x14ac:dyDescent="0.2">
      <c r="C26" s="3"/>
      <c r="D26" s="4"/>
    </row>
    <row r="27" spans="1:19" x14ac:dyDescent="0.2">
      <c r="A27" s="2" t="s">
        <v>23</v>
      </c>
      <c r="D27" s="2">
        <f>SUM(D5:D25)</f>
        <v>260</v>
      </c>
      <c r="E27" s="2">
        <f>SUM(E5:E25)</f>
        <v>10</v>
      </c>
      <c r="F27" s="2">
        <f>SUM(F5:F25)</f>
        <v>1</v>
      </c>
      <c r="G27" s="2">
        <f>SUM(G5:G25)</f>
        <v>6</v>
      </c>
      <c r="H27" s="2">
        <f>SUM(H5:H25)</f>
        <v>4</v>
      </c>
    </row>
    <row r="28" spans="1:19" x14ac:dyDescent="0.2">
      <c r="D28" s="7"/>
      <c r="H28" s="6"/>
    </row>
    <row r="29" spans="1:19" x14ac:dyDescent="0.2">
      <c r="E29" s="2">
        <f>SUM(E27:H27)</f>
        <v>21</v>
      </c>
      <c r="H29" s="5"/>
    </row>
    <row r="30" spans="1:19" x14ac:dyDescent="0.2">
      <c r="H30" s="8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4"/>
  <dimension ref="A3:S30"/>
  <sheetViews>
    <sheetView workbookViewId="0">
      <selection activeCell="C7" sqref="C7"/>
    </sheetView>
  </sheetViews>
  <sheetFormatPr defaultRowHeight="12.75" x14ac:dyDescent="0.2"/>
  <cols>
    <col min="1" max="1" width="9.140625" style="2"/>
    <col min="2" max="2" width="3.85546875" style="2" customWidth="1"/>
    <col min="3" max="3" width="19.28515625" style="2" bestFit="1" customWidth="1"/>
    <col min="4" max="4" width="10.7109375" style="2" bestFit="1" customWidth="1"/>
    <col min="5" max="5" width="9.140625" style="2"/>
    <col min="6" max="6" width="4.5703125" style="2" bestFit="1" customWidth="1"/>
    <col min="7" max="7" width="9.140625" style="2"/>
    <col min="8" max="8" width="12.28515625" style="2" bestFit="1" customWidth="1"/>
    <col min="9" max="9" width="9.140625" style="2"/>
    <col min="10" max="10" width="14" style="2" bestFit="1" customWidth="1"/>
    <col min="11" max="11" width="9.140625" style="2"/>
    <col min="12" max="12" width="12.7109375" style="2" bestFit="1" customWidth="1"/>
    <col min="13" max="13" width="9.140625" style="2"/>
    <col min="14" max="14" width="11.85546875" style="2" bestFit="1" customWidth="1"/>
    <col min="15" max="16384" width="9.140625" style="2"/>
  </cols>
  <sheetData>
    <row r="3" spans="2:19" ht="13.5" thickBot="1" x14ac:dyDescent="0.25">
      <c r="Q3" t="s">
        <v>60</v>
      </c>
      <c r="R3" s="43">
        <v>1.6180338999999999</v>
      </c>
    </row>
    <row r="4" spans="2:19" ht="13.5" thickBot="1" x14ac:dyDescent="0.25">
      <c r="B4" s="10" t="s">
        <v>8</v>
      </c>
      <c r="C4" s="15" t="s">
        <v>2</v>
      </c>
      <c r="D4" s="11" t="s">
        <v>24</v>
      </c>
      <c r="E4" s="21" t="s">
        <v>25</v>
      </c>
      <c r="F4" s="21" t="s">
        <v>26</v>
      </c>
      <c r="G4" s="21" t="s">
        <v>27</v>
      </c>
      <c r="H4" s="21" t="s">
        <v>28</v>
      </c>
      <c r="J4" s="35" t="s">
        <v>42</v>
      </c>
      <c r="K4" s="9">
        <f>(E27*K6+F27*K7+G27*K8+H27*K9)/(K6*(COUNT(B5:B25)))</f>
        <v>0.7857142857142857</v>
      </c>
      <c r="L4" s="9"/>
      <c r="M4"/>
      <c r="N4" s="35" t="s">
        <v>43</v>
      </c>
      <c r="O4" s="9">
        <f>1- SUM(D5:D25)/(MAX(D5:D25)*COUNT(B5:B25))</f>
        <v>0.80272108843537415</v>
      </c>
      <c r="Q4" s="1" t="s">
        <v>61</v>
      </c>
      <c r="R4" s="9">
        <f>(R3^3*SUM(E5:E25)+R3^2*SUM(F5:F25)+R3*SUM(G5:G25)+SUM(H4:H25))/(COUNT(B5:B25)*R3^3)</f>
        <v>0.74371592113092866</v>
      </c>
    </row>
    <row r="5" spans="2:19" ht="14.25" customHeight="1" x14ac:dyDescent="0.25">
      <c r="B5" s="16">
        <v>1</v>
      </c>
      <c r="C5" s="12" t="s">
        <v>0</v>
      </c>
      <c r="D5" s="18">
        <v>0</v>
      </c>
      <c r="E5" s="22">
        <f>IF($D5&lt;=$K$13,1,0)</f>
        <v>1</v>
      </c>
      <c r="F5" s="22">
        <f>IF(AND($D5&gt;$K$13,$D5&lt;=$K$14),1,0)</f>
        <v>0</v>
      </c>
      <c r="G5" s="22">
        <f t="shared" ref="G5:G25" si="0">IF(AND($D5&lt;=$K$15,$D5 &gt; $K$14),1,0)</f>
        <v>0</v>
      </c>
      <c r="H5" s="22">
        <f t="shared" ref="H5:H25" si="1">IF($D5 &gt; $K$15,1,0)</f>
        <v>0</v>
      </c>
      <c r="J5" s="23"/>
      <c r="K5" s="23"/>
      <c r="L5" s="23"/>
      <c r="M5"/>
      <c r="N5"/>
      <c r="O5"/>
    </row>
    <row r="6" spans="2:19" ht="15" x14ac:dyDescent="0.25">
      <c r="B6" s="16">
        <v>2</v>
      </c>
      <c r="C6" s="13" t="s">
        <v>3</v>
      </c>
      <c r="D6" s="19">
        <v>0</v>
      </c>
      <c r="E6" s="22">
        <f t="shared" ref="E6:E25" si="2">IF($D6&lt;=$K$13,1,0)</f>
        <v>1</v>
      </c>
      <c r="F6" s="22">
        <f t="shared" ref="F6:F25" si="3">IF(AND($D6&gt;$K$13,$D6&lt;=$K$14),1,0)</f>
        <v>0</v>
      </c>
      <c r="G6" s="22">
        <f t="shared" si="0"/>
        <v>0</v>
      </c>
      <c r="H6" s="22">
        <f t="shared" si="1"/>
        <v>0</v>
      </c>
      <c r="J6" s="23" t="s">
        <v>29</v>
      </c>
      <c r="K6" s="23">
        <v>4</v>
      </c>
      <c r="L6" s="23"/>
      <c r="M6"/>
      <c r="N6"/>
      <c r="O6"/>
    </row>
    <row r="7" spans="2:19" ht="15.75" customHeight="1" x14ac:dyDescent="0.25">
      <c r="B7" s="16">
        <v>3</v>
      </c>
      <c r="C7" s="13" t="s">
        <v>77</v>
      </c>
      <c r="D7" s="19">
        <v>0</v>
      </c>
      <c r="E7" s="22">
        <f t="shared" si="2"/>
        <v>1</v>
      </c>
      <c r="F7" s="22">
        <f t="shared" si="3"/>
        <v>0</v>
      </c>
      <c r="G7" s="22">
        <f t="shared" si="0"/>
        <v>0</v>
      </c>
      <c r="H7" s="22">
        <f t="shared" si="1"/>
        <v>0</v>
      </c>
      <c r="J7" s="23" t="s">
        <v>30</v>
      </c>
      <c r="K7" s="23">
        <v>3</v>
      </c>
      <c r="L7" s="23"/>
      <c r="M7"/>
      <c r="N7"/>
      <c r="O7"/>
    </row>
    <row r="8" spans="2:19" ht="15.75" customHeight="1" x14ac:dyDescent="0.25">
      <c r="B8" s="16">
        <v>4</v>
      </c>
      <c r="C8" s="13" t="s">
        <v>1</v>
      </c>
      <c r="D8" s="19">
        <v>35</v>
      </c>
      <c r="E8" s="22">
        <f t="shared" si="2"/>
        <v>0</v>
      </c>
      <c r="F8" s="22">
        <f t="shared" si="3"/>
        <v>0</v>
      </c>
      <c r="G8" s="22">
        <f t="shared" si="0"/>
        <v>0</v>
      </c>
      <c r="H8" s="22">
        <f t="shared" si="1"/>
        <v>1</v>
      </c>
      <c r="J8" s="23" t="s">
        <v>31</v>
      </c>
      <c r="K8" s="23">
        <v>2</v>
      </c>
      <c r="L8" s="23"/>
      <c r="M8"/>
      <c r="N8"/>
      <c r="O8"/>
    </row>
    <row r="9" spans="2:19" ht="15" x14ac:dyDescent="0.25">
      <c r="B9" s="16">
        <v>5</v>
      </c>
      <c r="C9" s="13" t="s">
        <v>4</v>
      </c>
      <c r="D9" s="19">
        <v>35</v>
      </c>
      <c r="E9" s="22">
        <f t="shared" si="2"/>
        <v>0</v>
      </c>
      <c r="F9" s="22">
        <f t="shared" si="3"/>
        <v>0</v>
      </c>
      <c r="G9" s="22">
        <f t="shared" si="0"/>
        <v>0</v>
      </c>
      <c r="H9" s="22">
        <f t="shared" si="1"/>
        <v>1</v>
      </c>
      <c r="J9" s="23" t="s">
        <v>32</v>
      </c>
      <c r="K9" s="23">
        <v>1</v>
      </c>
      <c r="L9" s="23"/>
      <c r="M9"/>
      <c r="N9"/>
      <c r="O9"/>
    </row>
    <row r="10" spans="2:19" ht="15" x14ac:dyDescent="0.25">
      <c r="B10" s="16">
        <v>6</v>
      </c>
      <c r="C10" s="13" t="s">
        <v>6</v>
      </c>
      <c r="D10" s="19">
        <v>0</v>
      </c>
      <c r="E10" s="22">
        <f t="shared" si="2"/>
        <v>1</v>
      </c>
      <c r="F10" s="22">
        <f t="shared" si="3"/>
        <v>0</v>
      </c>
      <c r="G10" s="22">
        <f t="shared" si="0"/>
        <v>0</v>
      </c>
      <c r="H10" s="22">
        <f t="shared" si="1"/>
        <v>0</v>
      </c>
      <c r="J10" s="23"/>
      <c r="K10" s="23"/>
      <c r="L10" s="23"/>
      <c r="M10"/>
      <c r="N10"/>
      <c r="O10"/>
    </row>
    <row r="11" spans="2:19" ht="15" x14ac:dyDescent="0.25">
      <c r="B11" s="16">
        <v>7</v>
      </c>
      <c r="C11" s="13" t="s">
        <v>5</v>
      </c>
      <c r="D11" s="19">
        <v>0</v>
      </c>
      <c r="E11" s="22">
        <f t="shared" si="2"/>
        <v>1</v>
      </c>
      <c r="F11" s="22">
        <f t="shared" si="3"/>
        <v>0</v>
      </c>
      <c r="G11" s="22">
        <f t="shared" si="0"/>
        <v>0</v>
      </c>
      <c r="H11" s="22">
        <f t="shared" si="1"/>
        <v>0</v>
      </c>
      <c r="J11" s="23" t="s">
        <v>23</v>
      </c>
      <c r="K11" s="23">
        <f>SUM(K6:K10)</f>
        <v>10</v>
      </c>
      <c r="L11" s="23"/>
      <c r="M11"/>
      <c r="N11"/>
      <c r="O11"/>
    </row>
    <row r="12" spans="2:19" ht="15" x14ac:dyDescent="0.25">
      <c r="B12" s="16">
        <v>8</v>
      </c>
      <c r="C12" s="13" t="s">
        <v>7</v>
      </c>
      <c r="D12" s="19">
        <v>10</v>
      </c>
      <c r="E12" s="22">
        <f t="shared" si="2"/>
        <v>0</v>
      </c>
      <c r="F12" s="22">
        <f t="shared" si="3"/>
        <v>0</v>
      </c>
      <c r="G12" s="22">
        <f t="shared" si="0"/>
        <v>1</v>
      </c>
      <c r="H12" s="22">
        <f t="shared" si="1"/>
        <v>0</v>
      </c>
      <c r="J12"/>
      <c r="K12"/>
      <c r="L12"/>
      <c r="M12"/>
      <c r="N12"/>
      <c r="O12"/>
    </row>
    <row r="13" spans="2:19" ht="15" x14ac:dyDescent="0.25">
      <c r="B13" s="16">
        <v>9</v>
      </c>
      <c r="C13" s="13" t="s">
        <v>20</v>
      </c>
      <c r="D13" s="19">
        <v>10</v>
      </c>
      <c r="E13" s="22">
        <f t="shared" si="2"/>
        <v>0</v>
      </c>
      <c r="F13" s="22">
        <f t="shared" si="3"/>
        <v>0</v>
      </c>
      <c r="G13" s="22">
        <f t="shared" si="0"/>
        <v>1</v>
      </c>
      <c r="H13" s="22">
        <f t="shared" si="1"/>
        <v>0</v>
      </c>
      <c r="J13" s="23" t="s">
        <v>70</v>
      </c>
      <c r="K13">
        <v>1</v>
      </c>
      <c r="L13"/>
      <c r="M13"/>
      <c r="N13"/>
      <c r="O13"/>
    </row>
    <row r="14" spans="2:19" ht="15" x14ac:dyDescent="0.25">
      <c r="B14" s="16">
        <v>10</v>
      </c>
      <c r="C14" s="13" t="s">
        <v>21</v>
      </c>
      <c r="D14" s="19">
        <v>10</v>
      </c>
      <c r="E14" s="22">
        <f t="shared" si="2"/>
        <v>0</v>
      </c>
      <c r="F14" s="22">
        <f t="shared" si="3"/>
        <v>0</v>
      </c>
      <c r="G14" s="22">
        <f t="shared" si="0"/>
        <v>1</v>
      </c>
      <c r="H14" s="22">
        <f t="shared" si="1"/>
        <v>0</v>
      </c>
      <c r="J14" t="s">
        <v>33</v>
      </c>
      <c r="K14">
        <v>9</v>
      </c>
      <c r="L14"/>
      <c r="M14"/>
      <c r="N14"/>
      <c r="O14" s="9"/>
      <c r="S14" s="8"/>
    </row>
    <row r="15" spans="2:19" ht="15" x14ac:dyDescent="0.25">
      <c r="B15" s="16">
        <v>11</v>
      </c>
      <c r="C15" s="13" t="s">
        <v>17</v>
      </c>
      <c r="D15" s="19">
        <v>10</v>
      </c>
      <c r="E15" s="22">
        <f t="shared" si="2"/>
        <v>0</v>
      </c>
      <c r="F15" s="22">
        <f t="shared" si="3"/>
        <v>0</v>
      </c>
      <c r="G15" s="22">
        <f t="shared" si="0"/>
        <v>1</v>
      </c>
      <c r="H15" s="22">
        <f t="shared" si="1"/>
        <v>0</v>
      </c>
      <c r="J15" t="s">
        <v>34</v>
      </c>
      <c r="K15">
        <v>26</v>
      </c>
      <c r="L15"/>
      <c r="M15"/>
      <c r="N15"/>
      <c r="O15"/>
    </row>
    <row r="16" spans="2:19" ht="15" x14ac:dyDescent="0.25">
      <c r="B16" s="16">
        <v>12</v>
      </c>
      <c r="C16" s="13" t="s">
        <v>18</v>
      </c>
      <c r="D16" s="19">
        <v>0</v>
      </c>
      <c r="E16" s="22">
        <f t="shared" si="2"/>
        <v>1</v>
      </c>
      <c r="F16" s="22">
        <f t="shared" si="3"/>
        <v>0</v>
      </c>
      <c r="G16" s="22">
        <f t="shared" si="0"/>
        <v>0</v>
      </c>
      <c r="H16" s="22">
        <f t="shared" si="1"/>
        <v>0</v>
      </c>
    </row>
    <row r="17" spans="1:13" ht="15" x14ac:dyDescent="0.25">
      <c r="B17" s="16">
        <v>13</v>
      </c>
      <c r="C17" s="13" t="s">
        <v>19</v>
      </c>
      <c r="D17" s="19">
        <v>5</v>
      </c>
      <c r="E17" s="22">
        <f t="shared" si="2"/>
        <v>0</v>
      </c>
      <c r="F17" s="22">
        <f t="shared" si="3"/>
        <v>1</v>
      </c>
      <c r="G17" s="22">
        <f t="shared" si="0"/>
        <v>0</v>
      </c>
      <c r="H17" s="22">
        <f t="shared" si="1"/>
        <v>0</v>
      </c>
    </row>
    <row r="18" spans="1:13" ht="15" x14ac:dyDescent="0.25">
      <c r="B18" s="16">
        <v>14</v>
      </c>
      <c r="C18" s="13" t="s">
        <v>11</v>
      </c>
      <c r="D18" s="19">
        <v>5</v>
      </c>
      <c r="E18" s="22">
        <f t="shared" si="2"/>
        <v>0</v>
      </c>
      <c r="F18" s="22">
        <f t="shared" si="3"/>
        <v>1</v>
      </c>
      <c r="G18" s="22">
        <f t="shared" si="0"/>
        <v>0</v>
      </c>
      <c r="H18" s="22">
        <f t="shared" si="1"/>
        <v>0</v>
      </c>
    </row>
    <row r="19" spans="1:13" ht="15" x14ac:dyDescent="0.25">
      <c r="B19" s="16">
        <v>15</v>
      </c>
      <c r="C19" s="13" t="s">
        <v>12</v>
      </c>
      <c r="D19" s="19">
        <v>0</v>
      </c>
      <c r="E19" s="22">
        <f t="shared" si="2"/>
        <v>1</v>
      </c>
      <c r="F19" s="22">
        <f t="shared" si="3"/>
        <v>0</v>
      </c>
      <c r="G19" s="22">
        <f t="shared" si="0"/>
        <v>0</v>
      </c>
      <c r="H19" s="22">
        <f t="shared" si="1"/>
        <v>0</v>
      </c>
    </row>
    <row r="20" spans="1:13" ht="15" x14ac:dyDescent="0.25">
      <c r="B20" s="16">
        <v>16</v>
      </c>
      <c r="C20" s="13" t="s">
        <v>13</v>
      </c>
      <c r="D20" s="19">
        <v>25</v>
      </c>
      <c r="E20" s="22">
        <f t="shared" si="2"/>
        <v>0</v>
      </c>
      <c r="F20" s="22">
        <f t="shared" si="3"/>
        <v>0</v>
      </c>
      <c r="G20" s="22">
        <f t="shared" si="0"/>
        <v>1</v>
      </c>
      <c r="H20" s="22">
        <f t="shared" si="1"/>
        <v>0</v>
      </c>
    </row>
    <row r="21" spans="1:13" ht="15" x14ac:dyDescent="0.25">
      <c r="B21" s="16">
        <v>17</v>
      </c>
      <c r="C21" s="13" t="s">
        <v>9</v>
      </c>
      <c r="D21" s="19">
        <v>0</v>
      </c>
      <c r="E21" s="22">
        <f t="shared" si="2"/>
        <v>1</v>
      </c>
      <c r="F21" s="22">
        <f t="shared" si="3"/>
        <v>0</v>
      </c>
      <c r="G21" s="22">
        <f t="shared" si="0"/>
        <v>0</v>
      </c>
      <c r="H21" s="22">
        <f t="shared" si="1"/>
        <v>0</v>
      </c>
    </row>
    <row r="22" spans="1:13" ht="15" x14ac:dyDescent="0.25">
      <c r="B22" s="16">
        <v>18</v>
      </c>
      <c r="C22" s="13" t="s">
        <v>10</v>
      </c>
      <c r="D22" s="19">
        <v>0</v>
      </c>
      <c r="E22" s="22">
        <f t="shared" si="2"/>
        <v>1</v>
      </c>
      <c r="F22" s="22">
        <f t="shared" si="3"/>
        <v>0</v>
      </c>
      <c r="G22" s="22">
        <f t="shared" si="0"/>
        <v>0</v>
      </c>
      <c r="H22" s="22">
        <f t="shared" si="1"/>
        <v>0</v>
      </c>
    </row>
    <row r="23" spans="1:13" ht="15" x14ac:dyDescent="0.25">
      <c r="B23" s="16">
        <v>19</v>
      </c>
      <c r="C23" s="13" t="s">
        <v>15</v>
      </c>
      <c r="D23" s="19">
        <v>0</v>
      </c>
      <c r="E23" s="22">
        <f t="shared" si="2"/>
        <v>1</v>
      </c>
      <c r="F23" s="22">
        <f t="shared" si="3"/>
        <v>0</v>
      </c>
      <c r="G23" s="22">
        <f t="shared" si="0"/>
        <v>0</v>
      </c>
      <c r="H23" s="22">
        <f t="shared" si="1"/>
        <v>0</v>
      </c>
    </row>
    <row r="24" spans="1:13" ht="15" x14ac:dyDescent="0.25">
      <c r="B24" s="16">
        <v>20</v>
      </c>
      <c r="C24" s="13" t="s">
        <v>16</v>
      </c>
      <c r="D24" s="19">
        <v>0</v>
      </c>
      <c r="E24" s="22">
        <f t="shared" si="2"/>
        <v>1</v>
      </c>
      <c r="F24" s="22">
        <f t="shared" si="3"/>
        <v>0</v>
      </c>
      <c r="G24" s="22">
        <f t="shared" si="0"/>
        <v>0</v>
      </c>
      <c r="H24" s="22">
        <f t="shared" si="1"/>
        <v>0</v>
      </c>
    </row>
    <row r="25" spans="1:13" ht="15.75" thickBot="1" x14ac:dyDescent="0.3">
      <c r="B25" s="17">
        <v>21</v>
      </c>
      <c r="C25" s="14" t="s">
        <v>14</v>
      </c>
      <c r="D25" s="20">
        <v>0</v>
      </c>
      <c r="E25" s="24">
        <f t="shared" si="2"/>
        <v>1</v>
      </c>
      <c r="F25" s="24">
        <f t="shared" si="3"/>
        <v>0</v>
      </c>
      <c r="G25" s="24">
        <f t="shared" si="0"/>
        <v>0</v>
      </c>
      <c r="H25" s="24">
        <f t="shared" si="1"/>
        <v>0</v>
      </c>
      <c r="L25" s="2" t="s">
        <v>69</v>
      </c>
      <c r="M25" s="2" t="str">
        <f>IF(COUNT(B5:B25)=SUM(E5:H25),"Passed","Failed")</f>
        <v>Passed</v>
      </c>
    </row>
    <row r="26" spans="1:13" x14ac:dyDescent="0.2">
      <c r="C26" s="3"/>
      <c r="D26" s="4"/>
    </row>
    <row r="27" spans="1:13" x14ac:dyDescent="0.2">
      <c r="A27" s="2" t="s">
        <v>23</v>
      </c>
      <c r="D27" s="2">
        <f>SUM(D5:D25)</f>
        <v>145</v>
      </c>
      <c r="E27" s="2">
        <f>SUM(E5:E25)</f>
        <v>12</v>
      </c>
      <c r="F27" s="2">
        <f>SUM(F5:F25)</f>
        <v>2</v>
      </c>
      <c r="G27" s="2">
        <f>SUM(G5:G25)</f>
        <v>5</v>
      </c>
      <c r="H27" s="2">
        <f>SUM(H5:H25)</f>
        <v>2</v>
      </c>
    </row>
    <row r="28" spans="1:13" x14ac:dyDescent="0.2">
      <c r="D28" s="7"/>
      <c r="H28" s="6"/>
    </row>
    <row r="29" spans="1:13" x14ac:dyDescent="0.2">
      <c r="E29" s="2">
        <f>SUM(E27:H27)</f>
        <v>21</v>
      </c>
      <c r="H29" s="5"/>
    </row>
    <row r="30" spans="1:13" x14ac:dyDescent="0.2">
      <c r="H30" s="8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5"/>
  <dimension ref="A3:R32"/>
  <sheetViews>
    <sheetView workbookViewId="0">
      <selection activeCell="C7" sqref="C7"/>
    </sheetView>
  </sheetViews>
  <sheetFormatPr defaultRowHeight="12.75" x14ac:dyDescent="0.2"/>
  <cols>
    <col min="1" max="1" width="9.140625" style="2"/>
    <col min="2" max="2" width="3.85546875" style="2" customWidth="1"/>
    <col min="3" max="3" width="19.28515625" style="2" bestFit="1" customWidth="1"/>
    <col min="4" max="4" width="10.7109375" style="2" bestFit="1" customWidth="1"/>
    <col min="5" max="5" width="9.140625" style="2"/>
    <col min="6" max="6" width="4.5703125" style="2" bestFit="1" customWidth="1"/>
    <col min="7" max="7" width="9.140625" style="2"/>
    <col min="8" max="8" width="12.28515625" style="2" bestFit="1" customWidth="1"/>
    <col min="9" max="9" width="9.140625" style="2"/>
    <col min="10" max="10" width="14" style="2" bestFit="1" customWidth="1"/>
    <col min="11" max="11" width="9.140625" style="2"/>
    <col min="12" max="12" width="12.140625" style="2" bestFit="1" customWidth="1"/>
    <col min="13" max="13" width="9.140625" style="2"/>
    <col min="14" max="14" width="11.85546875" style="2" bestFit="1" customWidth="1"/>
    <col min="15" max="16" width="9.140625" style="2"/>
    <col min="17" max="17" width="18.28515625" style="2" bestFit="1" customWidth="1"/>
    <col min="18" max="16384" width="9.140625" style="2"/>
  </cols>
  <sheetData>
    <row r="3" spans="2:18" ht="13.5" thickBot="1" x14ac:dyDescent="0.25">
      <c r="Q3" t="s">
        <v>60</v>
      </c>
      <c r="R3" s="43">
        <v>1.6180338999999999</v>
      </c>
    </row>
    <row r="4" spans="2:18" ht="13.5" thickBot="1" x14ac:dyDescent="0.25">
      <c r="B4" s="10" t="s">
        <v>8</v>
      </c>
      <c r="C4" s="15" t="s">
        <v>2</v>
      </c>
      <c r="D4" s="11" t="s">
        <v>24</v>
      </c>
      <c r="E4" s="21" t="s">
        <v>25</v>
      </c>
      <c r="F4" s="21" t="s">
        <v>26</v>
      </c>
      <c r="G4" s="21" t="s">
        <v>27</v>
      </c>
      <c r="H4" s="21" t="s">
        <v>28</v>
      </c>
      <c r="J4" s="35" t="s">
        <v>42</v>
      </c>
      <c r="K4" s="9">
        <f>(E29*K6+F29*K7+G29*K8+H29*K9)/(K6*COUNT(B5:B27))</f>
        <v>0.77173913043478259</v>
      </c>
      <c r="L4" s="9"/>
      <c r="M4"/>
      <c r="N4" s="35" t="s">
        <v>43</v>
      </c>
      <c r="O4" s="9">
        <f>1- SUM(D5:D27)/(MAX(D5:D27)*COUNT(B5:B27))</f>
        <v>0.80978260869565211</v>
      </c>
      <c r="Q4" s="1" t="s">
        <v>61</v>
      </c>
      <c r="R4" s="9">
        <f>(R3^3*SUM(E5:E27)+R3^2*SUM(F5:F27)+R3*SUM(G5:G27)+SUM(H4:H27))/(COUNT(B5:B27)*R3^3)</f>
        <v>0.72494619542235761</v>
      </c>
    </row>
    <row r="5" spans="2:18" ht="14.25" customHeight="1" x14ac:dyDescent="0.25">
      <c r="B5" s="16">
        <v>1</v>
      </c>
      <c r="C5" s="12" t="s">
        <v>0</v>
      </c>
      <c r="D5" s="18">
        <v>0</v>
      </c>
      <c r="E5" s="22">
        <f>IF($D5&lt;=$K$13,1,0)</f>
        <v>1</v>
      </c>
      <c r="F5" s="22">
        <f>IF(AND($D5&gt;$K$13,$D5&lt;=$K$14),1,0)</f>
        <v>0</v>
      </c>
      <c r="G5" s="22">
        <f t="shared" ref="G5:G27" si="0">IF(AND($D5&lt;=$K$15,$D5 &gt; $K$14),1,0)</f>
        <v>0</v>
      </c>
      <c r="H5" s="22">
        <f t="shared" ref="H5:H27" si="1">IF($D5 &gt; $K$15,1,0)</f>
        <v>0</v>
      </c>
      <c r="J5" s="23"/>
      <c r="K5" s="23"/>
      <c r="L5" s="23"/>
      <c r="M5"/>
      <c r="N5"/>
      <c r="O5"/>
    </row>
    <row r="6" spans="2:18" ht="15" x14ac:dyDescent="0.25">
      <c r="B6" s="16">
        <v>2</v>
      </c>
      <c r="C6" s="13" t="s">
        <v>3</v>
      </c>
      <c r="D6" s="18">
        <v>0</v>
      </c>
      <c r="E6" s="22">
        <f t="shared" ref="E6:E27" si="2">IF($D6&lt;=$K$13,1,0)</f>
        <v>1</v>
      </c>
      <c r="F6" s="22">
        <f t="shared" ref="F6:F26" si="3">IF(AND($D6&gt;$K$13,$D6&lt;=$K$14),1,0)</f>
        <v>0</v>
      </c>
      <c r="G6" s="22">
        <f t="shared" si="0"/>
        <v>0</v>
      </c>
      <c r="H6" s="22">
        <f t="shared" si="1"/>
        <v>0</v>
      </c>
      <c r="J6" s="23" t="s">
        <v>29</v>
      </c>
      <c r="K6" s="23">
        <v>4</v>
      </c>
      <c r="L6" s="23"/>
      <c r="M6"/>
      <c r="N6"/>
      <c r="O6"/>
    </row>
    <row r="7" spans="2:18" ht="15.75" customHeight="1" x14ac:dyDescent="0.25">
      <c r="B7" s="16">
        <v>3</v>
      </c>
      <c r="C7" s="13" t="s">
        <v>77</v>
      </c>
      <c r="D7" s="18">
        <v>0</v>
      </c>
      <c r="E7" s="22">
        <f t="shared" si="2"/>
        <v>1</v>
      </c>
      <c r="F7" s="22">
        <f t="shared" si="3"/>
        <v>0</v>
      </c>
      <c r="G7" s="22">
        <f t="shared" si="0"/>
        <v>0</v>
      </c>
      <c r="H7" s="22">
        <f t="shared" si="1"/>
        <v>0</v>
      </c>
      <c r="J7" s="23" t="s">
        <v>30</v>
      </c>
      <c r="K7" s="23">
        <v>3</v>
      </c>
      <c r="L7" s="23"/>
      <c r="M7"/>
      <c r="N7"/>
      <c r="O7"/>
    </row>
    <row r="8" spans="2:18" ht="15.75" customHeight="1" x14ac:dyDescent="0.25">
      <c r="B8" s="16">
        <v>4</v>
      </c>
      <c r="C8" s="13" t="s">
        <v>1</v>
      </c>
      <c r="D8" s="18">
        <v>20</v>
      </c>
      <c r="E8" s="22">
        <f t="shared" si="2"/>
        <v>0</v>
      </c>
      <c r="F8" s="22">
        <f t="shared" si="3"/>
        <v>0</v>
      </c>
      <c r="G8" s="22">
        <f t="shared" si="0"/>
        <v>1</v>
      </c>
      <c r="H8" s="22">
        <f t="shared" si="1"/>
        <v>0</v>
      </c>
      <c r="J8" s="23" t="s">
        <v>31</v>
      </c>
      <c r="K8" s="23">
        <v>2</v>
      </c>
      <c r="L8" s="23"/>
      <c r="M8"/>
      <c r="N8"/>
      <c r="O8"/>
    </row>
    <row r="9" spans="2:18" ht="15" x14ac:dyDescent="0.25">
      <c r="B9" s="16">
        <v>5</v>
      </c>
      <c r="C9" s="13" t="s">
        <v>4</v>
      </c>
      <c r="D9" s="18">
        <v>20</v>
      </c>
      <c r="E9" s="22">
        <f t="shared" si="2"/>
        <v>0</v>
      </c>
      <c r="F9" s="22">
        <f t="shared" si="3"/>
        <v>0</v>
      </c>
      <c r="G9" s="22">
        <f t="shared" si="0"/>
        <v>1</v>
      </c>
      <c r="H9" s="22">
        <f t="shared" si="1"/>
        <v>0</v>
      </c>
      <c r="J9" s="23" t="s">
        <v>32</v>
      </c>
      <c r="K9" s="23">
        <v>1</v>
      </c>
      <c r="L9" s="23"/>
      <c r="M9"/>
      <c r="N9"/>
      <c r="O9"/>
    </row>
    <row r="10" spans="2:18" ht="15" x14ac:dyDescent="0.25">
      <c r="B10" s="16">
        <v>6</v>
      </c>
      <c r="C10" s="13" t="s">
        <v>6</v>
      </c>
      <c r="D10" s="18">
        <v>0</v>
      </c>
      <c r="E10" s="22">
        <f t="shared" si="2"/>
        <v>1</v>
      </c>
      <c r="F10" s="22">
        <f t="shared" si="3"/>
        <v>0</v>
      </c>
      <c r="G10" s="22">
        <f t="shared" si="0"/>
        <v>0</v>
      </c>
      <c r="H10" s="22">
        <f t="shared" si="1"/>
        <v>0</v>
      </c>
      <c r="J10" s="23"/>
      <c r="K10" s="23"/>
      <c r="L10" s="23"/>
      <c r="M10"/>
      <c r="N10"/>
      <c r="O10"/>
    </row>
    <row r="11" spans="2:18" ht="15" x14ac:dyDescent="0.25">
      <c r="B11" s="16">
        <v>7</v>
      </c>
      <c r="C11" s="13" t="s">
        <v>5</v>
      </c>
      <c r="D11" s="18">
        <v>0</v>
      </c>
      <c r="E11" s="22">
        <f t="shared" si="2"/>
        <v>1</v>
      </c>
      <c r="F11" s="22">
        <f t="shared" si="3"/>
        <v>0</v>
      </c>
      <c r="G11" s="22">
        <f t="shared" si="0"/>
        <v>0</v>
      </c>
      <c r="H11" s="22">
        <f t="shared" si="1"/>
        <v>0</v>
      </c>
      <c r="J11" s="23" t="s">
        <v>23</v>
      </c>
      <c r="K11" s="23">
        <f>SUM(K6:K10)</f>
        <v>10</v>
      </c>
      <c r="L11" s="23"/>
      <c r="M11"/>
      <c r="N11"/>
      <c r="O11"/>
    </row>
    <row r="12" spans="2:18" ht="15" x14ac:dyDescent="0.25">
      <c r="B12" s="16">
        <v>8</v>
      </c>
      <c r="C12" s="13" t="s">
        <v>7</v>
      </c>
      <c r="D12" s="18">
        <v>10</v>
      </c>
      <c r="E12" s="22">
        <f t="shared" si="2"/>
        <v>0</v>
      </c>
      <c r="F12" s="22">
        <f t="shared" si="3"/>
        <v>0</v>
      </c>
      <c r="G12" s="22">
        <f t="shared" si="0"/>
        <v>1</v>
      </c>
      <c r="H12" s="22">
        <f t="shared" si="1"/>
        <v>0</v>
      </c>
      <c r="J12"/>
      <c r="K12"/>
      <c r="L12"/>
      <c r="M12"/>
      <c r="N12"/>
      <c r="O12"/>
    </row>
    <row r="13" spans="2:18" ht="15" x14ac:dyDescent="0.25">
      <c r="B13" s="16">
        <v>9</v>
      </c>
      <c r="C13" s="13" t="s">
        <v>20</v>
      </c>
      <c r="D13" s="18">
        <v>0</v>
      </c>
      <c r="E13" s="22">
        <f t="shared" si="2"/>
        <v>1</v>
      </c>
      <c r="F13" s="22">
        <f t="shared" si="3"/>
        <v>0</v>
      </c>
      <c r="G13" s="22">
        <f t="shared" si="0"/>
        <v>0</v>
      </c>
      <c r="H13" s="22">
        <f t="shared" si="1"/>
        <v>0</v>
      </c>
      <c r="J13" s="23" t="s">
        <v>70</v>
      </c>
      <c r="K13">
        <v>5</v>
      </c>
      <c r="L13"/>
      <c r="M13"/>
      <c r="N13"/>
      <c r="O13"/>
    </row>
    <row r="14" spans="2:18" ht="15" x14ac:dyDescent="0.25">
      <c r="B14" s="16">
        <v>10</v>
      </c>
      <c r="C14" s="13" t="s">
        <v>21</v>
      </c>
      <c r="D14" s="18">
        <v>10</v>
      </c>
      <c r="E14" s="22">
        <f t="shared" si="2"/>
        <v>0</v>
      </c>
      <c r="F14" s="22">
        <f t="shared" si="3"/>
        <v>0</v>
      </c>
      <c r="G14" s="22">
        <f t="shared" si="0"/>
        <v>1</v>
      </c>
      <c r="H14" s="22">
        <f t="shared" si="1"/>
        <v>0</v>
      </c>
      <c r="J14" t="s">
        <v>33</v>
      </c>
      <c r="K14">
        <v>9</v>
      </c>
      <c r="L14"/>
      <c r="M14"/>
      <c r="N14"/>
      <c r="O14"/>
    </row>
    <row r="15" spans="2:18" ht="15" x14ac:dyDescent="0.25">
      <c r="B15" s="16">
        <v>11</v>
      </c>
      <c r="C15" s="13" t="s">
        <v>17</v>
      </c>
      <c r="D15" s="18">
        <v>0</v>
      </c>
      <c r="E15" s="22">
        <f t="shared" si="2"/>
        <v>1</v>
      </c>
      <c r="F15" s="22">
        <f t="shared" si="3"/>
        <v>0</v>
      </c>
      <c r="G15" s="22">
        <f t="shared" si="0"/>
        <v>0</v>
      </c>
      <c r="H15" s="22">
        <f t="shared" si="1"/>
        <v>0</v>
      </c>
      <c r="J15" t="s">
        <v>34</v>
      </c>
      <c r="K15">
        <v>26</v>
      </c>
      <c r="L15"/>
      <c r="M15"/>
      <c r="N15"/>
      <c r="O15"/>
    </row>
    <row r="16" spans="2:18" ht="15" x14ac:dyDescent="0.25">
      <c r="B16" s="16">
        <v>12</v>
      </c>
      <c r="C16" s="13" t="s">
        <v>18</v>
      </c>
      <c r="D16" s="18">
        <v>10</v>
      </c>
      <c r="E16" s="22">
        <f t="shared" si="2"/>
        <v>0</v>
      </c>
      <c r="F16" s="22">
        <f t="shared" si="3"/>
        <v>0</v>
      </c>
      <c r="G16" s="22">
        <f t="shared" si="0"/>
        <v>1</v>
      </c>
      <c r="H16" s="22">
        <f t="shared" si="1"/>
        <v>0</v>
      </c>
    </row>
    <row r="17" spans="1:18" ht="15" x14ac:dyDescent="0.25">
      <c r="B17" s="16">
        <v>13</v>
      </c>
      <c r="C17" s="13" t="s">
        <v>19</v>
      </c>
      <c r="D17" s="18">
        <v>20</v>
      </c>
      <c r="E17" s="22">
        <f t="shared" si="2"/>
        <v>0</v>
      </c>
      <c r="F17" s="22">
        <f t="shared" si="3"/>
        <v>0</v>
      </c>
      <c r="G17" s="22">
        <f t="shared" si="0"/>
        <v>1</v>
      </c>
      <c r="H17" s="22">
        <f t="shared" si="1"/>
        <v>0</v>
      </c>
      <c r="N17" s="8"/>
      <c r="R17" s="8"/>
    </row>
    <row r="18" spans="1:18" ht="15" x14ac:dyDescent="0.25">
      <c r="B18" s="16">
        <v>14</v>
      </c>
      <c r="C18" s="13" t="s">
        <v>11</v>
      </c>
      <c r="D18" s="18">
        <v>15</v>
      </c>
      <c r="E18" s="22">
        <f t="shared" si="2"/>
        <v>0</v>
      </c>
      <c r="F18" s="22">
        <f t="shared" si="3"/>
        <v>0</v>
      </c>
      <c r="G18" s="22">
        <f t="shared" si="0"/>
        <v>1</v>
      </c>
      <c r="H18" s="22">
        <f t="shared" si="1"/>
        <v>0</v>
      </c>
      <c r="N18" s="50"/>
      <c r="O18" s="50"/>
    </row>
    <row r="19" spans="1:18" ht="15" x14ac:dyDescent="0.25">
      <c r="B19" s="16">
        <v>15</v>
      </c>
      <c r="C19" s="13" t="s">
        <v>12</v>
      </c>
      <c r="D19" s="18">
        <v>10</v>
      </c>
      <c r="E19" s="22">
        <f t="shared" si="2"/>
        <v>0</v>
      </c>
      <c r="F19" s="22">
        <f t="shared" si="3"/>
        <v>0</v>
      </c>
      <c r="G19" s="22">
        <f t="shared" si="0"/>
        <v>1</v>
      </c>
      <c r="H19" s="22">
        <f t="shared" si="1"/>
        <v>0</v>
      </c>
    </row>
    <row r="20" spans="1:18" ht="15" x14ac:dyDescent="0.25">
      <c r="B20" s="16">
        <v>16</v>
      </c>
      <c r="C20" s="13" t="s">
        <v>13</v>
      </c>
      <c r="D20" s="18">
        <v>40</v>
      </c>
      <c r="E20" s="22">
        <f t="shared" si="2"/>
        <v>0</v>
      </c>
      <c r="F20" s="22">
        <f t="shared" si="3"/>
        <v>0</v>
      </c>
      <c r="G20" s="22">
        <f t="shared" si="0"/>
        <v>0</v>
      </c>
      <c r="H20" s="22">
        <f t="shared" si="1"/>
        <v>1</v>
      </c>
    </row>
    <row r="21" spans="1:18" ht="15" x14ac:dyDescent="0.25">
      <c r="B21" s="16">
        <v>17</v>
      </c>
      <c r="C21" s="13" t="s">
        <v>9</v>
      </c>
      <c r="D21" s="18">
        <v>0</v>
      </c>
      <c r="E21" s="22">
        <f t="shared" si="2"/>
        <v>1</v>
      </c>
      <c r="F21" s="22">
        <f t="shared" si="3"/>
        <v>0</v>
      </c>
      <c r="G21" s="22">
        <f t="shared" si="0"/>
        <v>0</v>
      </c>
      <c r="H21" s="22">
        <f t="shared" si="1"/>
        <v>0</v>
      </c>
    </row>
    <row r="22" spans="1:18" ht="15" x14ac:dyDescent="0.25">
      <c r="B22" s="16">
        <v>18</v>
      </c>
      <c r="C22" s="13" t="s">
        <v>10</v>
      </c>
      <c r="D22" s="18">
        <v>10</v>
      </c>
      <c r="E22" s="22">
        <f t="shared" si="2"/>
        <v>0</v>
      </c>
      <c r="F22" s="22">
        <f t="shared" si="3"/>
        <v>0</v>
      </c>
      <c r="G22" s="22">
        <f t="shared" si="0"/>
        <v>1</v>
      </c>
      <c r="H22" s="22">
        <f t="shared" si="1"/>
        <v>0</v>
      </c>
    </row>
    <row r="23" spans="1:18" ht="15" x14ac:dyDescent="0.25">
      <c r="B23" s="16">
        <v>19</v>
      </c>
      <c r="C23" s="13" t="s">
        <v>15</v>
      </c>
      <c r="D23" s="18">
        <v>5</v>
      </c>
      <c r="E23" s="22">
        <f t="shared" si="2"/>
        <v>1</v>
      </c>
      <c r="F23" s="22">
        <f t="shared" si="3"/>
        <v>0</v>
      </c>
      <c r="G23" s="22">
        <f t="shared" si="0"/>
        <v>0</v>
      </c>
      <c r="H23" s="22">
        <f t="shared" si="1"/>
        <v>0</v>
      </c>
    </row>
    <row r="24" spans="1:18" ht="15" x14ac:dyDescent="0.25">
      <c r="B24" s="16">
        <v>20</v>
      </c>
      <c r="C24" s="28" t="s">
        <v>16</v>
      </c>
      <c r="D24" s="18">
        <v>0</v>
      </c>
      <c r="E24" s="22">
        <f t="shared" si="2"/>
        <v>1</v>
      </c>
      <c r="F24" s="22">
        <f t="shared" si="3"/>
        <v>0</v>
      </c>
      <c r="G24" s="22">
        <f t="shared" si="0"/>
        <v>0</v>
      </c>
      <c r="H24" s="22">
        <f t="shared" si="1"/>
        <v>0</v>
      </c>
    </row>
    <row r="25" spans="1:18" ht="15" x14ac:dyDescent="0.25">
      <c r="B25" s="16">
        <v>21</v>
      </c>
      <c r="C25" s="31" t="s">
        <v>14</v>
      </c>
      <c r="D25" s="18">
        <v>0</v>
      </c>
      <c r="E25" s="22">
        <f t="shared" si="2"/>
        <v>1</v>
      </c>
      <c r="F25" s="22">
        <f t="shared" si="3"/>
        <v>0</v>
      </c>
      <c r="G25" s="22">
        <f t="shared" si="0"/>
        <v>0</v>
      </c>
      <c r="H25" s="22">
        <f t="shared" si="1"/>
        <v>0</v>
      </c>
    </row>
    <row r="26" spans="1:18" ht="15" x14ac:dyDescent="0.25">
      <c r="B26" s="16">
        <v>22</v>
      </c>
      <c r="C26" s="32" t="s">
        <v>35</v>
      </c>
      <c r="D26" s="18">
        <v>5</v>
      </c>
      <c r="E26" s="22">
        <f t="shared" si="2"/>
        <v>1</v>
      </c>
      <c r="F26" s="22">
        <f t="shared" si="3"/>
        <v>0</v>
      </c>
      <c r="G26" s="22">
        <f t="shared" si="0"/>
        <v>0</v>
      </c>
      <c r="H26" s="22">
        <f t="shared" si="1"/>
        <v>0</v>
      </c>
    </row>
    <row r="27" spans="1:18" ht="15.75" thickBot="1" x14ac:dyDescent="0.3">
      <c r="B27" s="17">
        <v>23</v>
      </c>
      <c r="C27" s="33" t="s">
        <v>36</v>
      </c>
      <c r="D27" s="30">
        <v>0</v>
      </c>
      <c r="E27" s="24">
        <f t="shared" si="2"/>
        <v>1</v>
      </c>
      <c r="F27" s="24">
        <f>IF(AND($D27&gt;5,$D27&lt;=$K$14),1,0)</f>
        <v>0</v>
      </c>
      <c r="G27" s="24">
        <f t="shared" si="0"/>
        <v>0</v>
      </c>
      <c r="H27" s="24">
        <f t="shared" si="1"/>
        <v>0</v>
      </c>
      <c r="L27" s="2" t="s">
        <v>69</v>
      </c>
      <c r="M27" s="2" t="str">
        <f>IF(COUNT(B5:B27)=SUM(E5:H27),"Passed","Failed")</f>
        <v>Passed</v>
      </c>
    </row>
    <row r="28" spans="1:18" x14ac:dyDescent="0.2">
      <c r="D28" s="4"/>
    </row>
    <row r="29" spans="1:18" x14ac:dyDescent="0.2">
      <c r="D29" s="2">
        <f>SUM(D5:D27)</f>
        <v>175</v>
      </c>
      <c r="E29" s="2">
        <f>SUM(E5:E27)</f>
        <v>13</v>
      </c>
      <c r="F29" s="2">
        <f>SUM(F5:F27)</f>
        <v>0</v>
      </c>
      <c r="G29" s="2">
        <f>SUM(G5:G27)</f>
        <v>9</v>
      </c>
      <c r="H29" s="2">
        <f>SUM(H5:H27)</f>
        <v>1</v>
      </c>
    </row>
    <row r="30" spans="1:18" x14ac:dyDescent="0.2">
      <c r="A30" s="2" t="s">
        <v>23</v>
      </c>
      <c r="D30" s="7"/>
      <c r="H30" s="6"/>
    </row>
    <row r="31" spans="1:18" x14ac:dyDescent="0.2">
      <c r="E31" s="2">
        <f>SUM(E29:H29)</f>
        <v>23</v>
      </c>
      <c r="H31" s="5"/>
    </row>
    <row r="32" spans="1:18" x14ac:dyDescent="0.2">
      <c r="H32" s="8"/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6"/>
  <dimension ref="A3:R37"/>
  <sheetViews>
    <sheetView workbookViewId="0">
      <selection activeCell="R25" sqref="R25"/>
    </sheetView>
  </sheetViews>
  <sheetFormatPr defaultRowHeight="12.75" x14ac:dyDescent="0.2"/>
  <cols>
    <col min="1" max="1" width="9.140625" style="2"/>
    <col min="2" max="2" width="3.85546875" style="2" customWidth="1"/>
    <col min="3" max="3" width="19.28515625" style="2" bestFit="1" customWidth="1"/>
    <col min="4" max="4" width="10.7109375" style="2" bestFit="1" customWidth="1"/>
    <col min="5" max="5" width="9.140625" style="2"/>
    <col min="6" max="6" width="6" style="2" customWidth="1"/>
    <col min="7" max="7" width="9.140625" style="2"/>
    <col min="8" max="8" width="12.28515625" style="2" bestFit="1" customWidth="1"/>
    <col min="9" max="9" width="9.140625" style="2"/>
    <col min="10" max="10" width="14" style="2" bestFit="1" customWidth="1"/>
    <col min="11" max="11" width="9.140625" style="2"/>
    <col min="12" max="12" width="12.7109375" style="2" bestFit="1" customWidth="1"/>
    <col min="13" max="13" width="9.140625" style="2"/>
    <col min="14" max="14" width="12" style="2" bestFit="1" customWidth="1"/>
    <col min="15" max="15" width="9.5703125" style="2" bestFit="1" customWidth="1"/>
    <col min="16" max="16384" width="9.140625" style="2"/>
  </cols>
  <sheetData>
    <row r="3" spans="1:18" ht="13.5" thickBot="1" x14ac:dyDescent="0.25">
      <c r="Q3" t="s">
        <v>60</v>
      </c>
      <c r="R3" s="43">
        <v>1.6180338999999999</v>
      </c>
    </row>
    <row r="4" spans="1:18" ht="13.5" thickBot="1" x14ac:dyDescent="0.25">
      <c r="B4" s="10" t="s">
        <v>8</v>
      </c>
      <c r="C4" s="15" t="s">
        <v>2</v>
      </c>
      <c r="D4" s="15" t="s">
        <v>24</v>
      </c>
      <c r="E4" s="21" t="s">
        <v>25</v>
      </c>
      <c r="F4" s="21" t="s">
        <v>26</v>
      </c>
      <c r="G4" s="21" t="s">
        <v>27</v>
      </c>
      <c r="H4" s="21" t="s">
        <v>28</v>
      </c>
      <c r="J4" s="35" t="s">
        <v>42</v>
      </c>
      <c r="K4" s="9">
        <f>(E34*K6+F34*K7+G34*K8+H34*K9)/(K6*COUNT(B5:B31))</f>
        <v>0.80555555555555558</v>
      </c>
      <c r="L4" s="9"/>
      <c r="M4"/>
      <c r="N4" s="35" t="s">
        <v>43</v>
      </c>
      <c r="O4" s="9">
        <f>1- SUM(D5:D31)/(MAX(D5:D31)*COUNT(B5:B31))</f>
        <v>0.75661375661375663</v>
      </c>
      <c r="Q4" s="1" t="s">
        <v>61</v>
      </c>
      <c r="R4" s="9">
        <f>(R3^3*SUM(E5:E31)+R3^2*SUM(F5:F31)+R3*SUM(G5:G31)+SUM(H4:H31))/(COUNT(B5:B31)*R3^3)</f>
        <v>0.7898606755993286</v>
      </c>
    </row>
    <row r="5" spans="1:18" ht="14.25" customHeight="1" x14ac:dyDescent="0.25">
      <c r="A5" s="49"/>
      <c r="B5" s="16">
        <v>1</v>
      </c>
      <c r="C5" s="12" t="s">
        <v>0</v>
      </c>
      <c r="D5" s="29">
        <v>0</v>
      </c>
      <c r="E5" s="22">
        <f>IF($D5&lt;=$K$13,1,0)</f>
        <v>1</v>
      </c>
      <c r="F5" s="22">
        <f>IF(AND($D5&gt;$K$13,$D5&lt;=$K$14),1,0)</f>
        <v>0</v>
      </c>
      <c r="G5" s="22">
        <f t="shared" ref="G5:G31" si="0">IF(AND($D5&lt;=$K$15,$D5 &gt; $K$14),1,0)</f>
        <v>0</v>
      </c>
      <c r="H5" s="22">
        <f t="shared" ref="H5:H31" si="1">IF($D5 &gt; $K$15,1,0)</f>
        <v>0</v>
      </c>
      <c r="J5" s="23"/>
      <c r="K5" s="23"/>
      <c r="L5" s="23"/>
      <c r="M5"/>
      <c r="N5"/>
      <c r="O5"/>
    </row>
    <row r="6" spans="1:18" ht="15" x14ac:dyDescent="0.25">
      <c r="A6" s="49"/>
      <c r="B6" s="16">
        <v>2</v>
      </c>
      <c r="C6" s="13" t="s">
        <v>3</v>
      </c>
      <c r="D6" s="29">
        <v>0</v>
      </c>
      <c r="E6" s="22">
        <f t="shared" ref="E6:E31" si="2">IF($D6&lt;=$K$13,1,0)</f>
        <v>1</v>
      </c>
      <c r="F6" s="22">
        <f t="shared" ref="F6:F31" si="3">IF(AND($D6&gt;$K$13,$D6&lt;=$K$14),1,0)</f>
        <v>0</v>
      </c>
      <c r="G6" s="22">
        <f t="shared" si="0"/>
        <v>0</v>
      </c>
      <c r="H6" s="22">
        <f t="shared" si="1"/>
        <v>0</v>
      </c>
      <c r="J6" s="23" t="s">
        <v>29</v>
      </c>
      <c r="K6" s="23">
        <v>4</v>
      </c>
      <c r="L6" s="23"/>
      <c r="M6"/>
      <c r="N6"/>
      <c r="O6"/>
    </row>
    <row r="7" spans="1:18" ht="15.75" customHeight="1" x14ac:dyDescent="0.25">
      <c r="A7" s="49"/>
      <c r="B7" s="16">
        <v>3</v>
      </c>
      <c r="C7" s="13" t="s">
        <v>77</v>
      </c>
      <c r="D7" s="29">
        <v>0</v>
      </c>
      <c r="E7" s="22">
        <f t="shared" si="2"/>
        <v>1</v>
      </c>
      <c r="F7" s="22">
        <f t="shared" si="3"/>
        <v>0</v>
      </c>
      <c r="G7" s="22">
        <f t="shared" si="0"/>
        <v>0</v>
      </c>
      <c r="H7" s="22">
        <f t="shared" si="1"/>
        <v>0</v>
      </c>
      <c r="J7" s="23" t="s">
        <v>30</v>
      </c>
      <c r="K7" s="23">
        <v>3</v>
      </c>
      <c r="L7" s="23"/>
      <c r="M7"/>
      <c r="N7"/>
      <c r="O7"/>
    </row>
    <row r="8" spans="1:18" ht="15.75" customHeight="1" x14ac:dyDescent="0.25">
      <c r="A8" s="49"/>
      <c r="B8" s="16">
        <v>4</v>
      </c>
      <c r="C8" s="13" t="s">
        <v>1</v>
      </c>
      <c r="D8" s="29">
        <v>5</v>
      </c>
      <c r="E8" s="22">
        <f t="shared" si="2"/>
        <v>1</v>
      </c>
      <c r="F8" s="22">
        <f t="shared" si="3"/>
        <v>0</v>
      </c>
      <c r="G8" s="22">
        <f t="shared" si="0"/>
        <v>0</v>
      </c>
      <c r="H8" s="22">
        <f t="shared" si="1"/>
        <v>0</v>
      </c>
      <c r="J8" s="23" t="s">
        <v>31</v>
      </c>
      <c r="K8" s="23">
        <v>2</v>
      </c>
      <c r="L8" s="23"/>
      <c r="M8"/>
      <c r="N8"/>
      <c r="O8"/>
    </row>
    <row r="9" spans="1:18" ht="15" x14ac:dyDescent="0.25">
      <c r="A9" s="49"/>
      <c r="B9" s="16">
        <v>5</v>
      </c>
      <c r="C9" s="13" t="s">
        <v>4</v>
      </c>
      <c r="D9" s="29">
        <v>5</v>
      </c>
      <c r="E9" s="22">
        <f t="shared" si="2"/>
        <v>1</v>
      </c>
      <c r="F9" s="22">
        <f t="shared" si="3"/>
        <v>0</v>
      </c>
      <c r="G9" s="22">
        <f t="shared" si="0"/>
        <v>0</v>
      </c>
      <c r="H9" s="22">
        <f t="shared" si="1"/>
        <v>0</v>
      </c>
      <c r="J9" s="23" t="s">
        <v>32</v>
      </c>
      <c r="K9" s="23">
        <v>1</v>
      </c>
      <c r="L9" s="23"/>
      <c r="M9"/>
      <c r="N9"/>
      <c r="O9"/>
    </row>
    <row r="10" spans="1:18" ht="15" x14ac:dyDescent="0.25">
      <c r="A10" s="49"/>
      <c r="B10" s="16">
        <v>6</v>
      </c>
      <c r="C10" s="13" t="s">
        <v>6</v>
      </c>
      <c r="D10" s="29">
        <v>0</v>
      </c>
      <c r="E10" s="22">
        <f t="shared" si="2"/>
        <v>1</v>
      </c>
      <c r="F10" s="22">
        <f t="shared" si="3"/>
        <v>0</v>
      </c>
      <c r="G10" s="22">
        <f t="shared" si="0"/>
        <v>0</v>
      </c>
      <c r="H10" s="22">
        <f t="shared" si="1"/>
        <v>0</v>
      </c>
      <c r="J10" s="23"/>
      <c r="K10" s="23"/>
      <c r="L10" s="23"/>
      <c r="M10"/>
      <c r="N10"/>
      <c r="O10"/>
    </row>
    <row r="11" spans="1:18" ht="15" x14ac:dyDescent="0.25">
      <c r="A11" s="49"/>
      <c r="B11" s="16">
        <v>7</v>
      </c>
      <c r="C11" s="13" t="s">
        <v>5</v>
      </c>
      <c r="D11" s="29">
        <v>0</v>
      </c>
      <c r="E11" s="22">
        <f t="shared" si="2"/>
        <v>1</v>
      </c>
      <c r="F11" s="22">
        <f t="shared" si="3"/>
        <v>0</v>
      </c>
      <c r="G11" s="22">
        <f t="shared" si="0"/>
        <v>0</v>
      </c>
      <c r="H11" s="22">
        <f t="shared" si="1"/>
        <v>0</v>
      </c>
      <c r="J11" s="23" t="s">
        <v>23</v>
      </c>
      <c r="K11" s="23">
        <f>SUM(K6:K10)</f>
        <v>10</v>
      </c>
      <c r="L11" s="23"/>
      <c r="M11"/>
      <c r="N11"/>
      <c r="O11"/>
    </row>
    <row r="12" spans="1:18" ht="15" x14ac:dyDescent="0.25">
      <c r="A12" s="49"/>
      <c r="B12" s="16">
        <v>8</v>
      </c>
      <c r="C12" s="13" t="s">
        <v>7</v>
      </c>
      <c r="D12" s="29">
        <v>10</v>
      </c>
      <c r="E12" s="22">
        <f t="shared" si="2"/>
        <v>0</v>
      </c>
      <c r="F12" s="22">
        <f t="shared" si="3"/>
        <v>0</v>
      </c>
      <c r="G12" s="22">
        <f t="shared" si="0"/>
        <v>1</v>
      </c>
      <c r="H12" s="22">
        <f t="shared" si="1"/>
        <v>0</v>
      </c>
      <c r="J12"/>
      <c r="K12"/>
      <c r="L12"/>
      <c r="M12"/>
      <c r="N12"/>
      <c r="O12"/>
    </row>
    <row r="13" spans="1:18" ht="15" x14ac:dyDescent="0.25">
      <c r="A13" s="49"/>
      <c r="B13" s="16">
        <v>9</v>
      </c>
      <c r="C13" s="13" t="s">
        <v>20</v>
      </c>
      <c r="D13" s="29">
        <v>0</v>
      </c>
      <c r="E13" s="22">
        <f t="shared" si="2"/>
        <v>1</v>
      </c>
      <c r="F13" s="22">
        <f t="shared" si="3"/>
        <v>0</v>
      </c>
      <c r="G13" s="22">
        <f t="shared" si="0"/>
        <v>0</v>
      </c>
      <c r="H13" s="22">
        <f t="shared" si="1"/>
        <v>0</v>
      </c>
      <c r="J13" s="23" t="s">
        <v>70</v>
      </c>
      <c r="K13">
        <v>5</v>
      </c>
      <c r="L13"/>
      <c r="M13"/>
      <c r="N13"/>
      <c r="O13"/>
    </row>
    <row r="14" spans="1:18" ht="15" x14ac:dyDescent="0.25">
      <c r="A14" s="49"/>
      <c r="B14" s="16">
        <v>10</v>
      </c>
      <c r="C14" s="13" t="s">
        <v>21</v>
      </c>
      <c r="D14" s="29">
        <v>5</v>
      </c>
      <c r="E14" s="22">
        <f t="shared" si="2"/>
        <v>1</v>
      </c>
      <c r="F14" s="22">
        <f t="shared" si="3"/>
        <v>0</v>
      </c>
      <c r="G14" s="22">
        <f t="shared" si="0"/>
        <v>0</v>
      </c>
      <c r="H14" s="22">
        <f t="shared" si="1"/>
        <v>0</v>
      </c>
      <c r="J14" t="s">
        <v>33</v>
      </c>
      <c r="K14">
        <v>9</v>
      </c>
      <c r="L14"/>
      <c r="M14"/>
      <c r="N14"/>
      <c r="O14"/>
    </row>
    <row r="15" spans="1:18" ht="15" x14ac:dyDescent="0.25">
      <c r="A15" s="49"/>
      <c r="B15" s="16">
        <v>11</v>
      </c>
      <c r="C15" s="13" t="s">
        <v>17</v>
      </c>
      <c r="D15" s="29">
        <v>0</v>
      </c>
      <c r="E15" s="22">
        <f t="shared" si="2"/>
        <v>1</v>
      </c>
      <c r="F15" s="22">
        <f t="shared" si="3"/>
        <v>0</v>
      </c>
      <c r="G15" s="22">
        <f t="shared" si="0"/>
        <v>0</v>
      </c>
      <c r="H15" s="22">
        <f t="shared" si="1"/>
        <v>0</v>
      </c>
      <c r="J15" t="s">
        <v>34</v>
      </c>
      <c r="K15">
        <v>26</v>
      </c>
      <c r="L15"/>
      <c r="M15"/>
      <c r="N15"/>
      <c r="O15"/>
    </row>
    <row r="16" spans="1:18" ht="15" x14ac:dyDescent="0.25">
      <c r="A16" s="49"/>
      <c r="B16" s="16">
        <v>12</v>
      </c>
      <c r="C16" s="13" t="s">
        <v>18</v>
      </c>
      <c r="D16" s="29">
        <v>5</v>
      </c>
      <c r="E16" s="22">
        <f t="shared" si="2"/>
        <v>1</v>
      </c>
      <c r="F16" s="22">
        <f t="shared" si="3"/>
        <v>0</v>
      </c>
      <c r="G16" s="22">
        <f t="shared" si="0"/>
        <v>0</v>
      </c>
      <c r="H16" s="22">
        <f t="shared" si="1"/>
        <v>0</v>
      </c>
    </row>
    <row r="17" spans="1:13" ht="15" x14ac:dyDescent="0.25">
      <c r="A17" s="49"/>
      <c r="B17" s="16">
        <v>13</v>
      </c>
      <c r="C17" s="13" t="s">
        <v>19</v>
      </c>
      <c r="D17" s="29">
        <v>15</v>
      </c>
      <c r="E17" s="22">
        <f t="shared" si="2"/>
        <v>0</v>
      </c>
      <c r="F17" s="22">
        <f t="shared" si="3"/>
        <v>0</v>
      </c>
      <c r="G17" s="22">
        <f t="shared" si="0"/>
        <v>1</v>
      </c>
      <c r="H17" s="22">
        <f t="shared" si="1"/>
        <v>0</v>
      </c>
    </row>
    <row r="18" spans="1:13" ht="15" x14ac:dyDescent="0.25">
      <c r="A18" s="49"/>
      <c r="B18" s="16">
        <v>14</v>
      </c>
      <c r="C18" s="13" t="s">
        <v>11</v>
      </c>
      <c r="D18" s="29">
        <v>15</v>
      </c>
      <c r="E18" s="22">
        <f t="shared" si="2"/>
        <v>0</v>
      </c>
      <c r="F18" s="22">
        <f t="shared" si="3"/>
        <v>0</v>
      </c>
      <c r="G18" s="22">
        <f t="shared" si="0"/>
        <v>1</v>
      </c>
      <c r="H18" s="22">
        <f t="shared" si="1"/>
        <v>0</v>
      </c>
    </row>
    <row r="19" spans="1:13" ht="15" x14ac:dyDescent="0.25">
      <c r="A19" s="49"/>
      <c r="B19" s="16">
        <v>15</v>
      </c>
      <c r="C19" s="13" t="s">
        <v>12</v>
      </c>
      <c r="D19" s="29">
        <v>5</v>
      </c>
      <c r="E19" s="22">
        <f t="shared" si="2"/>
        <v>1</v>
      </c>
      <c r="F19" s="22">
        <f t="shared" si="3"/>
        <v>0</v>
      </c>
      <c r="G19" s="22">
        <f t="shared" si="0"/>
        <v>0</v>
      </c>
      <c r="H19" s="22">
        <f t="shared" si="1"/>
        <v>0</v>
      </c>
    </row>
    <row r="20" spans="1:13" ht="15" x14ac:dyDescent="0.25">
      <c r="A20" s="49"/>
      <c r="B20" s="16">
        <v>16</v>
      </c>
      <c r="C20" s="13" t="s">
        <v>13</v>
      </c>
      <c r="D20" s="29">
        <v>35</v>
      </c>
      <c r="E20" s="22">
        <f t="shared" si="2"/>
        <v>0</v>
      </c>
      <c r="F20" s="22">
        <f t="shared" si="3"/>
        <v>0</v>
      </c>
      <c r="G20" s="22">
        <f t="shared" si="0"/>
        <v>0</v>
      </c>
      <c r="H20" s="22">
        <f t="shared" si="1"/>
        <v>1</v>
      </c>
    </row>
    <row r="21" spans="1:13" ht="15" x14ac:dyDescent="0.25">
      <c r="A21" s="49"/>
      <c r="B21" s="16">
        <v>17</v>
      </c>
      <c r="C21" s="13" t="s">
        <v>9</v>
      </c>
      <c r="D21" s="29">
        <v>0</v>
      </c>
      <c r="E21" s="22">
        <f t="shared" si="2"/>
        <v>1</v>
      </c>
      <c r="F21" s="22">
        <f t="shared" si="3"/>
        <v>0</v>
      </c>
      <c r="G21" s="22">
        <f t="shared" si="0"/>
        <v>0</v>
      </c>
      <c r="H21" s="22">
        <f t="shared" si="1"/>
        <v>0</v>
      </c>
    </row>
    <row r="22" spans="1:13" ht="15" x14ac:dyDescent="0.25">
      <c r="A22" s="49"/>
      <c r="B22" s="16">
        <v>18</v>
      </c>
      <c r="C22" s="13" t="s">
        <v>10</v>
      </c>
      <c r="D22" s="29">
        <v>5</v>
      </c>
      <c r="E22" s="22">
        <f t="shared" si="2"/>
        <v>1</v>
      </c>
      <c r="F22" s="22">
        <f t="shared" si="3"/>
        <v>0</v>
      </c>
      <c r="G22" s="22">
        <f t="shared" si="0"/>
        <v>0</v>
      </c>
      <c r="H22" s="22">
        <f t="shared" si="1"/>
        <v>0</v>
      </c>
    </row>
    <row r="23" spans="1:13" ht="15" x14ac:dyDescent="0.25">
      <c r="A23" s="49"/>
      <c r="B23" s="16">
        <v>19</v>
      </c>
      <c r="C23" s="13" t="s">
        <v>15</v>
      </c>
      <c r="D23" s="29">
        <v>0</v>
      </c>
      <c r="E23" s="22">
        <f t="shared" si="2"/>
        <v>1</v>
      </c>
      <c r="F23" s="22">
        <f t="shared" si="3"/>
        <v>0</v>
      </c>
      <c r="G23" s="22">
        <f t="shared" si="0"/>
        <v>0</v>
      </c>
      <c r="H23" s="22">
        <f t="shared" si="1"/>
        <v>0</v>
      </c>
    </row>
    <row r="24" spans="1:13" ht="15" x14ac:dyDescent="0.25">
      <c r="A24" s="49"/>
      <c r="B24" s="16">
        <v>20</v>
      </c>
      <c r="C24" s="28" t="s">
        <v>16</v>
      </c>
      <c r="D24" s="29">
        <v>0</v>
      </c>
      <c r="E24" s="22">
        <f t="shared" si="2"/>
        <v>1</v>
      </c>
      <c r="F24" s="22">
        <f t="shared" si="3"/>
        <v>0</v>
      </c>
      <c r="G24" s="22">
        <f t="shared" si="0"/>
        <v>0</v>
      </c>
      <c r="H24" s="22">
        <f t="shared" si="1"/>
        <v>0</v>
      </c>
    </row>
    <row r="25" spans="1:13" ht="15" x14ac:dyDescent="0.25">
      <c r="A25" s="49"/>
      <c r="B25" s="16">
        <v>21</v>
      </c>
      <c r="C25" s="31" t="s">
        <v>14</v>
      </c>
      <c r="D25" s="29">
        <v>0</v>
      </c>
      <c r="E25" s="22">
        <f t="shared" si="2"/>
        <v>1</v>
      </c>
      <c r="F25" s="22">
        <f t="shared" si="3"/>
        <v>0</v>
      </c>
      <c r="G25" s="22">
        <f t="shared" si="0"/>
        <v>0</v>
      </c>
      <c r="H25" s="22">
        <f t="shared" si="1"/>
        <v>0</v>
      </c>
    </row>
    <row r="26" spans="1:13" ht="15" x14ac:dyDescent="0.25">
      <c r="A26" s="49"/>
      <c r="B26" s="16">
        <v>22</v>
      </c>
      <c r="C26" s="31" t="s">
        <v>35</v>
      </c>
      <c r="D26" s="29">
        <v>5</v>
      </c>
      <c r="E26" s="22">
        <f t="shared" si="2"/>
        <v>1</v>
      </c>
      <c r="F26" s="22">
        <f t="shared" si="3"/>
        <v>0</v>
      </c>
      <c r="G26" s="22">
        <f t="shared" si="0"/>
        <v>0</v>
      </c>
      <c r="H26" s="22">
        <f t="shared" si="1"/>
        <v>0</v>
      </c>
    </row>
    <row r="27" spans="1:13" ht="15" x14ac:dyDescent="0.25">
      <c r="A27" s="49"/>
      <c r="B27" s="16">
        <v>23</v>
      </c>
      <c r="C27" s="31" t="s">
        <v>36</v>
      </c>
      <c r="D27" s="29">
        <v>0</v>
      </c>
      <c r="E27" s="22">
        <f t="shared" si="2"/>
        <v>1</v>
      </c>
      <c r="F27" s="22">
        <f t="shared" si="3"/>
        <v>0</v>
      </c>
      <c r="G27" s="22">
        <f t="shared" si="0"/>
        <v>0</v>
      </c>
      <c r="H27" s="22">
        <f t="shared" si="1"/>
        <v>0</v>
      </c>
    </row>
    <row r="28" spans="1:13" ht="15" x14ac:dyDescent="0.25">
      <c r="A28" s="49"/>
      <c r="B28" s="16">
        <v>24</v>
      </c>
      <c r="C28" s="31" t="s">
        <v>37</v>
      </c>
      <c r="D28" s="29">
        <v>30</v>
      </c>
      <c r="E28" s="22">
        <f t="shared" si="2"/>
        <v>0</v>
      </c>
      <c r="F28" s="22">
        <f t="shared" si="3"/>
        <v>0</v>
      </c>
      <c r="G28" s="22">
        <f t="shared" si="0"/>
        <v>0</v>
      </c>
      <c r="H28" s="22">
        <f t="shared" si="1"/>
        <v>1</v>
      </c>
    </row>
    <row r="29" spans="1:13" ht="15" x14ac:dyDescent="0.25">
      <c r="A29" s="49"/>
      <c r="B29" s="16">
        <v>25</v>
      </c>
      <c r="C29" s="31" t="s">
        <v>38</v>
      </c>
      <c r="D29" s="29">
        <v>30</v>
      </c>
      <c r="E29" s="22">
        <f t="shared" si="2"/>
        <v>0</v>
      </c>
      <c r="F29" s="22">
        <f t="shared" si="3"/>
        <v>0</v>
      </c>
      <c r="G29" s="22">
        <f t="shared" si="0"/>
        <v>0</v>
      </c>
      <c r="H29" s="22">
        <f t="shared" si="1"/>
        <v>1</v>
      </c>
    </row>
    <row r="30" spans="1:13" ht="15" x14ac:dyDescent="0.25">
      <c r="A30" s="49"/>
      <c r="B30" s="16">
        <v>26</v>
      </c>
      <c r="C30" s="32" t="s">
        <v>15</v>
      </c>
      <c r="D30" s="29">
        <v>30</v>
      </c>
      <c r="E30" s="22">
        <f t="shared" si="2"/>
        <v>0</v>
      </c>
      <c r="F30" s="22">
        <f t="shared" si="3"/>
        <v>0</v>
      </c>
      <c r="G30" s="22">
        <f t="shared" si="0"/>
        <v>0</v>
      </c>
      <c r="H30" s="22">
        <f t="shared" si="1"/>
        <v>1</v>
      </c>
    </row>
    <row r="31" spans="1:13" ht="15.75" thickBot="1" x14ac:dyDescent="0.3">
      <c r="A31" s="49"/>
      <c r="B31" s="17">
        <v>27</v>
      </c>
      <c r="C31" s="33" t="s">
        <v>16</v>
      </c>
      <c r="D31" s="34">
        <v>30</v>
      </c>
      <c r="E31" s="24">
        <f t="shared" si="2"/>
        <v>0</v>
      </c>
      <c r="F31" s="24">
        <f t="shared" si="3"/>
        <v>0</v>
      </c>
      <c r="G31" s="24">
        <f t="shared" si="0"/>
        <v>0</v>
      </c>
      <c r="H31" s="24">
        <f t="shared" si="1"/>
        <v>1</v>
      </c>
      <c r="L31" s="2" t="s">
        <v>69</v>
      </c>
      <c r="M31" s="2" t="str">
        <f>IF(COUNT(B5:B31)=SUM(E5:H31),"Passed","Failed")</f>
        <v>Passed</v>
      </c>
    </row>
    <row r="32" spans="1:13" ht="15" x14ac:dyDescent="0.25">
      <c r="B32" s="25"/>
      <c r="D32" s="26"/>
      <c r="E32" s="27"/>
      <c r="F32" s="27"/>
      <c r="G32" s="27"/>
      <c r="H32" s="27"/>
    </row>
    <row r="33" spans="4:8" x14ac:dyDescent="0.2">
      <c r="D33" s="4"/>
    </row>
    <row r="34" spans="4:8" x14ac:dyDescent="0.2">
      <c r="D34" s="2">
        <f>SUM(D5:D31)</f>
        <v>230</v>
      </c>
      <c r="E34" s="2">
        <f>SUM(E5:E31)</f>
        <v>19</v>
      </c>
      <c r="F34" s="2">
        <f>SUM(F5:F31)</f>
        <v>0</v>
      </c>
      <c r="G34" s="2">
        <f>SUM(G5:G31)</f>
        <v>3</v>
      </c>
      <c r="H34" s="2">
        <f>SUM(H5:H31)</f>
        <v>5</v>
      </c>
    </row>
    <row r="35" spans="4:8" x14ac:dyDescent="0.2">
      <c r="D35" s="7"/>
      <c r="H35" s="6"/>
    </row>
    <row r="36" spans="4:8" x14ac:dyDescent="0.2">
      <c r="E36" s="2">
        <f>SUM(E34:H34)</f>
        <v>27</v>
      </c>
      <c r="H36" s="5"/>
    </row>
    <row r="37" spans="4:8" x14ac:dyDescent="0.2">
      <c r="H37" s="8"/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N52"/>
  <sheetViews>
    <sheetView tabSelected="1" zoomScale="105" workbookViewId="0">
      <selection activeCell="W8" sqref="W8"/>
    </sheetView>
  </sheetViews>
  <sheetFormatPr defaultRowHeight="12.75" x14ac:dyDescent="0.2"/>
  <cols>
    <col min="2" max="2" width="15.5703125" bestFit="1" customWidth="1"/>
    <col min="4" max="5" width="14" bestFit="1" customWidth="1"/>
    <col min="6" max="6" width="17.140625" bestFit="1" customWidth="1"/>
    <col min="7" max="7" width="16.5703125" customWidth="1"/>
    <col min="8" max="8" width="14.28515625" bestFit="1" customWidth="1"/>
  </cols>
  <sheetData>
    <row r="5" spans="1:7" x14ac:dyDescent="0.2">
      <c r="C5" s="1"/>
      <c r="D5" s="1"/>
      <c r="E5" s="1"/>
      <c r="F5" s="1"/>
    </row>
    <row r="6" spans="1:7" x14ac:dyDescent="0.2">
      <c r="B6" s="1" t="s">
        <v>41</v>
      </c>
      <c r="C6" s="35" t="s">
        <v>22</v>
      </c>
      <c r="D6" s="35" t="s">
        <v>42</v>
      </c>
      <c r="E6" s="35" t="s">
        <v>43</v>
      </c>
      <c r="F6" s="35" t="s">
        <v>51</v>
      </c>
      <c r="G6" s="35" t="s">
        <v>62</v>
      </c>
    </row>
    <row r="7" spans="1:7" x14ac:dyDescent="0.2">
      <c r="B7" t="str">
        <f>'Risk Chart - No Decompression'!B7</f>
        <v>Simulators</v>
      </c>
      <c r="C7" s="36">
        <f>'Risk Chart - No Decompression'!C7</f>
        <v>7.1333333333333337</v>
      </c>
      <c r="D7" s="9">
        <f>Simulators!K4</f>
        <v>0.80555555555555558</v>
      </c>
      <c r="E7" s="9">
        <f>Simulators!O4</f>
        <v>0.75661375661375663</v>
      </c>
      <c r="F7" s="9">
        <f>E7</f>
        <v>0.75661375661375663</v>
      </c>
      <c r="G7" s="9">
        <f>Simulators!R4</f>
        <v>0.7898606755993286</v>
      </c>
    </row>
    <row r="8" spans="1:7" x14ac:dyDescent="0.2">
      <c r="B8" t="str">
        <f>'Risk Chart - No Decompression'!B8</f>
        <v>Infra + Clients Front End</v>
      </c>
      <c r="C8" s="36">
        <f>'Risk Chart - No Decompression'!C8</f>
        <v>7.833333333333333</v>
      </c>
      <c r="D8" s="9">
        <f>'Infra+Clients Front End'!K4</f>
        <v>0.77173913043478259</v>
      </c>
      <c r="E8" s="9">
        <f>'Infra+Clients Front End'!O4</f>
        <v>0.80978260869565211</v>
      </c>
      <c r="F8" s="9">
        <f>E8</f>
        <v>0.80978260869565211</v>
      </c>
      <c r="G8" s="9">
        <f>'Infra+Clients Front End'!R4</f>
        <v>0.72494619542235761</v>
      </c>
    </row>
    <row r="9" spans="1:7" x14ac:dyDescent="0.2">
      <c r="B9" t="str">
        <f>'Risk Chart - No Decompression'!B9</f>
        <v>TopDev2+TopDev1</v>
      </c>
      <c r="C9" s="36">
        <f>'Risk Chart - No Decompression'!C9</f>
        <v>8.5333333333333332</v>
      </c>
      <c r="D9" s="9">
        <f>'TopDev1+TopDev2'!K4</f>
        <v>0.7857142857142857</v>
      </c>
      <c r="E9" s="9">
        <f>'TopDev1+TopDev2'!O4</f>
        <v>0.80272108843537415</v>
      </c>
      <c r="F9" s="9">
        <f>E9</f>
        <v>0.80272108843537415</v>
      </c>
      <c r="G9" s="9">
        <f>'TopDev1+TopDev2'!R4</f>
        <v>0.74371592113092866</v>
      </c>
    </row>
    <row r="10" spans="1:7" x14ac:dyDescent="0.2">
      <c r="B10" t="str">
        <f>'Risk Chart - No Decompression'!B10</f>
        <v>TopDev2</v>
      </c>
      <c r="C10" s="36">
        <f>'Risk Chart - No Decompression'!C10</f>
        <v>9.4666666666666668</v>
      </c>
      <c r="D10" s="9">
        <f>TopDev2!K4</f>
        <v>0.70238095238095233</v>
      </c>
      <c r="E10" s="9">
        <f>TopDev2!O4</f>
        <v>0.77489177489177485</v>
      </c>
      <c r="F10" s="9">
        <f>E10</f>
        <v>0.77489177489177485</v>
      </c>
      <c r="G10" s="9">
        <f>TopDev2!R4</f>
        <v>0.65971916223535665</v>
      </c>
    </row>
    <row r="11" spans="1:7" x14ac:dyDescent="0.2">
      <c r="B11" t="str">
        <f>'Risk Chart - No Decompression'!B11</f>
        <v>Normal</v>
      </c>
      <c r="C11" s="36">
        <f>'Risk Chart - No Decompression'!C11</f>
        <v>9.9333333333333336</v>
      </c>
      <c r="D11" s="9">
        <f>Normal!K4</f>
        <v>0.72619047619047616</v>
      </c>
      <c r="E11" s="9">
        <f>Normal!O4</f>
        <v>0.79487179487179493</v>
      </c>
      <c r="F11" s="9">
        <f>E11</f>
        <v>0.79487179487179493</v>
      </c>
      <c r="G11" s="9">
        <f>Normal!R4</f>
        <v>0.68220182599699608</v>
      </c>
    </row>
    <row r="12" spans="1:7" x14ac:dyDescent="0.2">
      <c r="A12" s="9"/>
      <c r="B12" t="s">
        <v>48</v>
      </c>
      <c r="C12" s="36">
        <v>10.4</v>
      </c>
      <c r="D12" s="9">
        <v>0.45238095238095238</v>
      </c>
      <c r="E12" s="9">
        <v>0.539313399778516</v>
      </c>
      <c r="F12" s="9">
        <v>0.69523809523809521</v>
      </c>
      <c r="G12" s="9">
        <v>0.36971108772382605</v>
      </c>
    </row>
    <row r="13" spans="1:7" x14ac:dyDescent="0.2">
      <c r="A13" s="9"/>
      <c r="B13" t="s">
        <v>47</v>
      </c>
      <c r="C13" s="36">
        <v>10.866666666666699</v>
      </c>
      <c r="D13" s="9">
        <v>0.42857142857142855</v>
      </c>
      <c r="E13" s="9">
        <v>0.44654088050314467</v>
      </c>
      <c r="F13" s="9">
        <v>0.61904761904761907</v>
      </c>
      <c r="G13" s="9">
        <v>0.35581603659934741</v>
      </c>
    </row>
    <row r="14" spans="1:7" x14ac:dyDescent="0.2">
      <c r="A14" s="9"/>
      <c r="B14" t="s">
        <v>46</v>
      </c>
      <c r="C14" s="36">
        <v>12.033333333333299</v>
      </c>
      <c r="D14" s="9">
        <v>0.2857142857142857</v>
      </c>
      <c r="E14" s="9">
        <v>0.32610006027727545</v>
      </c>
      <c r="F14" s="9">
        <v>0.48917748917748916</v>
      </c>
      <c r="G14" s="9">
        <v>0.27244572985247567</v>
      </c>
    </row>
    <row r="15" spans="1:7" x14ac:dyDescent="0.2">
      <c r="A15" s="9"/>
      <c r="B15" t="s">
        <v>45</v>
      </c>
      <c r="C15" s="36">
        <v>13.433333333333334</v>
      </c>
      <c r="D15" s="9">
        <v>0.2857142857142857</v>
      </c>
      <c r="E15" s="9">
        <v>0.26700680272108845</v>
      </c>
      <c r="F15" s="9">
        <v>0.39455782312925169</v>
      </c>
      <c r="G15" s="9">
        <v>0.27244572985247567</v>
      </c>
    </row>
    <row r="17" spans="2:6" x14ac:dyDescent="0.2">
      <c r="B17" s="41"/>
      <c r="C17" s="45"/>
      <c r="D17" s="45"/>
      <c r="E17" s="46"/>
    </row>
    <row r="18" spans="2:6" x14ac:dyDescent="0.2">
      <c r="B18" s="41"/>
      <c r="E18" s="9"/>
      <c r="F18" s="9"/>
    </row>
    <row r="19" spans="2:6" x14ac:dyDescent="0.2">
      <c r="D19" s="9"/>
      <c r="E19" s="9"/>
      <c r="F19" s="9"/>
    </row>
    <row r="20" spans="2:6" x14ac:dyDescent="0.2">
      <c r="D20" s="9"/>
      <c r="E20" s="9"/>
      <c r="F20" s="9"/>
    </row>
    <row r="21" spans="2:6" x14ac:dyDescent="0.2">
      <c r="D21" s="36"/>
      <c r="E21" s="9"/>
      <c r="F21" s="9"/>
    </row>
    <row r="22" spans="2:6" ht="10.5" customHeight="1" x14ac:dyDescent="0.2">
      <c r="D22" s="36"/>
      <c r="E22" s="9"/>
      <c r="F22" s="9"/>
    </row>
    <row r="23" spans="2:6" x14ac:dyDescent="0.2">
      <c r="D23" s="36"/>
    </row>
    <row r="24" spans="2:6" x14ac:dyDescent="0.2">
      <c r="D24" s="36"/>
    </row>
    <row r="25" spans="2:6" x14ac:dyDescent="0.2">
      <c r="D25" s="36"/>
    </row>
    <row r="26" spans="2:6" x14ac:dyDescent="0.2">
      <c r="D26" s="36"/>
    </row>
    <row r="31" spans="2:6" x14ac:dyDescent="0.2">
      <c r="C31" s="35"/>
    </row>
    <row r="34" spans="2:14" x14ac:dyDescent="0.2">
      <c r="B34" s="1"/>
    </row>
    <row r="35" spans="2:14" x14ac:dyDescent="0.2">
      <c r="D35" s="9"/>
    </row>
    <row r="36" spans="2:14" x14ac:dyDescent="0.2">
      <c r="D36" s="9"/>
    </row>
    <row r="37" spans="2:14" x14ac:dyDescent="0.2">
      <c r="D37" s="9"/>
      <c r="G37" s="9"/>
      <c r="H37" s="9"/>
    </row>
    <row r="38" spans="2:14" x14ac:dyDescent="0.2">
      <c r="D38" s="9"/>
      <c r="E38" s="9"/>
      <c r="F38" s="9"/>
      <c r="G38" s="9"/>
      <c r="H38" s="9"/>
    </row>
    <row r="39" spans="2:14" x14ac:dyDescent="0.2">
      <c r="D39" s="9"/>
      <c r="E39" s="9"/>
      <c r="F39" s="9"/>
      <c r="G39" s="9"/>
      <c r="H39" s="9"/>
    </row>
    <row r="40" spans="2:14" x14ac:dyDescent="0.2">
      <c r="D40" s="9"/>
      <c r="E40" s="9"/>
      <c r="F40" s="9"/>
      <c r="G40" s="9"/>
      <c r="H40" s="9"/>
    </row>
    <row r="41" spans="2:14" x14ac:dyDescent="0.2">
      <c r="E41" s="9"/>
      <c r="F41" s="9"/>
      <c r="G41" s="9"/>
      <c r="H41" s="9"/>
    </row>
    <row r="42" spans="2:14" x14ac:dyDescent="0.2">
      <c r="E42" s="9"/>
      <c r="F42" s="9"/>
      <c r="G42" s="9"/>
      <c r="H42" s="9"/>
    </row>
    <row r="43" spans="2:14" x14ac:dyDescent="0.2">
      <c r="E43" s="9"/>
      <c r="F43" s="9"/>
    </row>
    <row r="44" spans="2:14" x14ac:dyDescent="0.2">
      <c r="D44" s="9"/>
      <c r="N44" t="s">
        <v>72</v>
      </c>
    </row>
    <row r="45" spans="2:14" x14ac:dyDescent="0.2">
      <c r="D45" s="9"/>
      <c r="N45" t="s">
        <v>71</v>
      </c>
    </row>
    <row r="46" spans="2:14" x14ac:dyDescent="0.2">
      <c r="D46" s="9"/>
      <c r="G46" s="9"/>
      <c r="H46" s="9"/>
    </row>
    <row r="47" spans="2:14" x14ac:dyDescent="0.2">
      <c r="D47" s="9"/>
      <c r="E47" s="9"/>
      <c r="F47" s="9"/>
      <c r="G47" s="9"/>
      <c r="H47" s="9"/>
    </row>
    <row r="48" spans="2:14" x14ac:dyDescent="0.2">
      <c r="D48" s="9"/>
      <c r="E48" s="9"/>
      <c r="F48" s="9"/>
      <c r="G48" s="9"/>
      <c r="H48" s="9"/>
    </row>
    <row r="49" spans="4:8" x14ac:dyDescent="0.2">
      <c r="D49" s="9"/>
      <c r="E49" s="9"/>
      <c r="F49" s="9"/>
      <c r="G49" s="9"/>
      <c r="H49" s="9"/>
    </row>
    <row r="50" spans="4:8" x14ac:dyDescent="0.2">
      <c r="E50" s="9"/>
      <c r="F50" s="9"/>
      <c r="G50" s="9"/>
      <c r="H50" s="9"/>
    </row>
    <row r="51" spans="4:8" x14ac:dyDescent="0.2">
      <c r="E51" s="9"/>
      <c r="F51" s="9"/>
      <c r="G51" s="9"/>
      <c r="H51" s="9"/>
    </row>
    <row r="52" spans="4:8" x14ac:dyDescent="0.2">
      <c r="E52" s="9"/>
      <c r="F52" s="9"/>
    </row>
  </sheetData>
  <phoneticPr fontId="7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5:F48"/>
  <sheetViews>
    <sheetView workbookViewId="0">
      <selection activeCell="B10" sqref="B10"/>
    </sheetView>
  </sheetViews>
  <sheetFormatPr defaultRowHeight="12.75" x14ac:dyDescent="0.2"/>
  <cols>
    <col min="2" max="2" width="15.5703125" bestFit="1" customWidth="1"/>
    <col min="4" max="4" width="10.7109375" bestFit="1" customWidth="1"/>
  </cols>
  <sheetData>
    <row r="5" spans="2:5" x14ac:dyDescent="0.2">
      <c r="C5" s="1"/>
      <c r="D5" s="1"/>
    </row>
    <row r="6" spans="2:5" x14ac:dyDescent="0.2">
      <c r="B6" s="1" t="s">
        <v>41</v>
      </c>
      <c r="C6" s="35" t="s">
        <v>22</v>
      </c>
      <c r="D6" s="35" t="s">
        <v>44</v>
      </c>
    </row>
    <row r="7" spans="2:5" x14ac:dyDescent="0.2">
      <c r="B7" t="str">
        <f>'Risk Chart - No Decompression'!B7</f>
        <v>Simulators</v>
      </c>
      <c r="C7" s="36">
        <f>'Risk Chart - No Decompression'!C7</f>
        <v>7.1333333333333337</v>
      </c>
      <c r="D7" s="36">
        <f>'Risk Chart - No Decompression'!D7</f>
        <v>34.806666666666665</v>
      </c>
      <c r="E7" s="36"/>
    </row>
    <row r="8" spans="2:5" x14ac:dyDescent="0.2">
      <c r="B8" t="str">
        <f>'Risk Chart - No Decompression'!B8</f>
        <v>Infra + Clients Front End</v>
      </c>
      <c r="C8" s="36">
        <f>'Risk Chart - No Decompression'!C8</f>
        <v>7.833333333333333</v>
      </c>
      <c r="D8" s="36">
        <f>'Risk Chart - No Decompression'!D8</f>
        <v>30.373333333333335</v>
      </c>
      <c r="E8" s="36"/>
    </row>
    <row r="9" spans="2:5" x14ac:dyDescent="0.2">
      <c r="B9" t="str">
        <f>'Risk Chart - No Decompression'!B9</f>
        <v>TopDev2+TopDev1</v>
      </c>
      <c r="C9" s="36">
        <f>'Risk Chart - No Decompression'!C9</f>
        <v>8.5333333333333332</v>
      </c>
      <c r="D9" s="36">
        <f>'Risk Chart - No Decompression'!D9</f>
        <v>26.593333333333334</v>
      </c>
      <c r="E9" s="36"/>
    </row>
    <row r="10" spans="2:5" x14ac:dyDescent="0.2">
      <c r="B10" t="str">
        <f>'Risk Chart - No Decompression'!B10</f>
        <v>TopDev2</v>
      </c>
      <c r="C10" s="36">
        <f>'Risk Chart - No Decompression'!C10</f>
        <v>9.4666666666666668</v>
      </c>
      <c r="D10" s="36">
        <f>'Risk Chart - No Decompression'!D10</f>
        <v>24.213333333333338</v>
      </c>
      <c r="E10" s="36"/>
    </row>
    <row r="11" spans="2:5" x14ac:dyDescent="0.2">
      <c r="B11" t="str">
        <f>'Risk Chart - No Decompression'!B11</f>
        <v>Normal</v>
      </c>
      <c r="C11" s="36">
        <f>'Risk Chart - No Decompression'!C11</f>
        <v>9.9333333333333336</v>
      </c>
      <c r="D11" s="36">
        <f>'Risk Chart - No Decompression'!D11</f>
        <v>21.8333333333333</v>
      </c>
      <c r="E11" s="36"/>
    </row>
    <row r="12" spans="2:5" x14ac:dyDescent="0.2">
      <c r="B12" t="s">
        <v>45</v>
      </c>
      <c r="C12" s="36">
        <f>'Risk Chart - No Decompression'!C12</f>
        <v>13.433333333333334</v>
      </c>
      <c r="D12" s="36">
        <f>$D$11+2*(C12-$C$11)</f>
        <v>28.8333333333333</v>
      </c>
      <c r="E12" s="36"/>
    </row>
    <row r="16" spans="2:5" x14ac:dyDescent="0.2">
      <c r="D16" s="9"/>
      <c r="E16" s="36"/>
    </row>
    <row r="17" spans="2:5" x14ac:dyDescent="0.2">
      <c r="D17" s="9"/>
      <c r="E17" s="36"/>
    </row>
    <row r="18" spans="2:5" x14ac:dyDescent="0.2">
      <c r="D18" s="36"/>
      <c r="E18" s="36"/>
    </row>
    <row r="19" spans="2:5" x14ac:dyDescent="0.2">
      <c r="D19" s="36"/>
      <c r="E19" s="36"/>
    </row>
    <row r="20" spans="2:5" x14ac:dyDescent="0.2">
      <c r="D20" s="36"/>
      <c r="E20" s="36"/>
    </row>
    <row r="21" spans="2:5" x14ac:dyDescent="0.2">
      <c r="D21" s="36"/>
      <c r="E21" s="36"/>
    </row>
    <row r="22" spans="2:5" x14ac:dyDescent="0.2">
      <c r="D22" s="36"/>
      <c r="E22" s="36"/>
    </row>
    <row r="23" spans="2:5" x14ac:dyDescent="0.2">
      <c r="D23" s="36"/>
      <c r="E23" s="36"/>
    </row>
    <row r="24" spans="2:5" x14ac:dyDescent="0.2">
      <c r="D24" s="36"/>
    </row>
    <row r="25" spans="2:5" x14ac:dyDescent="0.2">
      <c r="D25" s="36"/>
    </row>
    <row r="28" spans="2:5" x14ac:dyDescent="0.2">
      <c r="C28" s="35"/>
    </row>
    <row r="31" spans="2:5" x14ac:dyDescent="0.2">
      <c r="B31" s="1"/>
    </row>
    <row r="32" spans="2:5" x14ac:dyDescent="0.2">
      <c r="D32" s="9"/>
    </row>
    <row r="33" spans="4:6" x14ac:dyDescent="0.2">
      <c r="D33" s="9"/>
    </row>
    <row r="34" spans="4:6" x14ac:dyDescent="0.2">
      <c r="D34" s="9"/>
      <c r="E34" s="9"/>
      <c r="F34" s="9"/>
    </row>
    <row r="35" spans="4:6" x14ac:dyDescent="0.2">
      <c r="D35" s="9"/>
      <c r="E35" s="9"/>
      <c r="F35" s="9"/>
    </row>
    <row r="36" spans="4:6" x14ac:dyDescent="0.2">
      <c r="D36" s="9"/>
      <c r="E36" s="9"/>
      <c r="F36" s="9"/>
    </row>
    <row r="37" spans="4:6" x14ac:dyDescent="0.2">
      <c r="D37" s="9"/>
      <c r="E37" s="9"/>
      <c r="F37" s="9"/>
    </row>
    <row r="38" spans="4:6" x14ac:dyDescent="0.2">
      <c r="E38" s="9"/>
      <c r="F38" s="9"/>
    </row>
    <row r="39" spans="4:6" x14ac:dyDescent="0.2">
      <c r="E39" s="9"/>
      <c r="F39" s="9"/>
    </row>
    <row r="41" spans="4:6" x14ac:dyDescent="0.2">
      <c r="D41" s="9"/>
    </row>
    <row r="42" spans="4:6" x14ac:dyDescent="0.2">
      <c r="D42" s="9"/>
    </row>
    <row r="43" spans="4:6" x14ac:dyDescent="0.2">
      <c r="D43" s="9"/>
      <c r="E43" s="9"/>
      <c r="F43" s="9"/>
    </row>
    <row r="44" spans="4:6" x14ac:dyDescent="0.2">
      <c r="D44" s="9"/>
      <c r="E44" s="9"/>
      <c r="F44" s="9"/>
    </row>
    <row r="45" spans="4:6" x14ac:dyDescent="0.2">
      <c r="D45" s="9"/>
      <c r="E45" s="9"/>
      <c r="F45" s="9"/>
    </row>
    <row r="46" spans="4:6" x14ac:dyDescent="0.2">
      <c r="D46" s="9"/>
      <c r="E46" s="9"/>
      <c r="F46" s="9"/>
    </row>
    <row r="47" spans="4:6" x14ac:dyDescent="0.2">
      <c r="E47" s="9"/>
      <c r="F47" s="9"/>
    </row>
    <row r="48" spans="4:6" x14ac:dyDescent="0.2">
      <c r="E48" s="9"/>
      <c r="F48" s="9"/>
    </row>
  </sheetData>
  <phoneticPr fontId="7" type="noConversion"/>
  <pageMargins left="0.75" right="0.75" top="1" bottom="1" header="0.5" footer="0.5"/>
  <pageSetup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5:F48"/>
  <sheetViews>
    <sheetView topLeftCell="A5" zoomScale="110" workbookViewId="0">
      <selection activeCell="U37" sqref="U37"/>
    </sheetView>
  </sheetViews>
  <sheetFormatPr defaultRowHeight="12.75" x14ac:dyDescent="0.2"/>
  <cols>
    <col min="2" max="2" width="15.5703125" customWidth="1"/>
    <col min="3" max="3" width="12.42578125" bestFit="1" customWidth="1"/>
    <col min="4" max="4" width="10.7109375" bestFit="1" customWidth="1"/>
    <col min="5" max="5" width="12.28515625" bestFit="1" customWidth="1"/>
    <col min="6" max="6" width="10" bestFit="1" customWidth="1"/>
  </cols>
  <sheetData>
    <row r="5" spans="1:6" x14ac:dyDescent="0.2">
      <c r="C5" s="1"/>
      <c r="D5" s="1"/>
    </row>
    <row r="6" spans="1:6" x14ac:dyDescent="0.2">
      <c r="B6" s="1" t="s">
        <v>41</v>
      </c>
      <c r="C6" s="35" t="s">
        <v>22</v>
      </c>
      <c r="D6" s="35" t="s">
        <v>44</v>
      </c>
      <c r="E6" s="35" t="s">
        <v>49</v>
      </c>
      <c r="F6" s="35" t="s">
        <v>50</v>
      </c>
    </row>
    <row r="7" spans="1:6" x14ac:dyDescent="0.2">
      <c r="A7" s="36"/>
      <c r="B7" t="str">
        <f>'Risk Chart - No Decompression'!B7</f>
        <v>Simulators</v>
      </c>
      <c r="C7" s="36">
        <f>'Risk Chart - No Decompression'!C7</f>
        <v>7.1333333333333337</v>
      </c>
      <c r="D7" s="36">
        <v>34.799999999999997</v>
      </c>
      <c r="E7" s="36">
        <v>28.73333333333332</v>
      </c>
      <c r="F7" s="36">
        <f t="shared" ref="F7:F12" si="0">D7+E7</f>
        <v>63.533333333333317</v>
      </c>
    </row>
    <row r="8" spans="1:6" x14ac:dyDescent="0.2">
      <c r="A8" s="36"/>
      <c r="B8" t="str">
        <f>'Risk Chart - No Decompression'!B8</f>
        <v>Infra + Clients Front End</v>
      </c>
      <c r="C8" s="36">
        <f>'Risk Chart - No Decompression'!C8</f>
        <v>7.833333333333333</v>
      </c>
      <c r="D8" s="36">
        <f>'Risk and Direct Cost'!D8</f>
        <v>30.373333333333335</v>
      </c>
      <c r="E8" s="36">
        <v>32.233333333333327</v>
      </c>
      <c r="F8" s="36">
        <f t="shared" si="0"/>
        <v>62.606666666666662</v>
      </c>
    </row>
    <row r="9" spans="1:6" x14ac:dyDescent="0.2">
      <c r="A9" s="36"/>
      <c r="B9" t="str">
        <f>'Risk Chart - No Decompression'!B9</f>
        <v>TopDev2+TopDev1</v>
      </c>
      <c r="C9" s="36">
        <f>'Risk Chart - No Decompression'!C9</f>
        <v>8.5333333333333332</v>
      </c>
      <c r="D9" s="36">
        <f>'Risk and Direct Cost'!D9</f>
        <v>26.593333333333334</v>
      </c>
      <c r="E9" s="36">
        <v>32.700000000000003</v>
      </c>
      <c r="F9" s="36">
        <f t="shared" si="0"/>
        <v>59.293333333333337</v>
      </c>
    </row>
    <row r="10" spans="1:6" x14ac:dyDescent="0.2">
      <c r="A10" s="36"/>
      <c r="B10" t="str">
        <f>'Risk Chart - No Decompression'!B10</f>
        <v>TopDev2</v>
      </c>
      <c r="C10" s="36">
        <f>'Risk Chart - No Decompression'!C10</f>
        <v>9.4666666666666668</v>
      </c>
      <c r="D10" s="36">
        <f>'Risk and Direct Cost'!D10</f>
        <v>24.213333333333338</v>
      </c>
      <c r="E10" s="36">
        <v>36.9</v>
      </c>
      <c r="F10" s="36">
        <f t="shared" si="0"/>
        <v>61.113333333333337</v>
      </c>
    </row>
    <row r="11" spans="1:6" x14ac:dyDescent="0.2">
      <c r="A11" s="36"/>
      <c r="B11" t="str">
        <f>'Risk Chart - No Decompression'!B11</f>
        <v>Normal</v>
      </c>
      <c r="C11" s="36">
        <f>'Risk Chart - No Decompression'!C11</f>
        <v>9.9333333333333336</v>
      </c>
      <c r="D11" s="36">
        <f>'Risk and Direct Cost'!D11</f>
        <v>21.8333333333333</v>
      </c>
      <c r="E11" s="36">
        <v>39.233333333333341</v>
      </c>
      <c r="F11" s="36">
        <f t="shared" si="0"/>
        <v>61.066666666666642</v>
      </c>
    </row>
    <row r="12" spans="1:6" x14ac:dyDescent="0.2">
      <c r="A12" s="36"/>
      <c r="B12" t="s">
        <v>45</v>
      </c>
      <c r="C12" s="36">
        <f>'Risk Chart - No Decompression'!C12</f>
        <v>13.433333333333334</v>
      </c>
      <c r="D12" s="36">
        <f>'Risk and Direct Cost'!D12</f>
        <v>28.8333333333333</v>
      </c>
      <c r="E12" s="36">
        <f>3.5392562*C12 + 3.59318182</f>
        <v>51.137190106666665</v>
      </c>
      <c r="F12" s="36">
        <f t="shared" si="0"/>
        <v>79.970523439999965</v>
      </c>
    </row>
    <row r="16" spans="1:6" x14ac:dyDescent="0.2">
      <c r="D16" s="9"/>
    </row>
    <row r="17" spans="2:5" x14ac:dyDescent="0.2">
      <c r="D17" s="9"/>
    </row>
    <row r="19" spans="2:5" x14ac:dyDescent="0.2">
      <c r="D19" s="36"/>
    </row>
    <row r="20" spans="2:5" x14ac:dyDescent="0.2">
      <c r="D20" s="36"/>
      <c r="E20" s="46"/>
    </row>
    <row r="21" spans="2:5" x14ac:dyDescent="0.2">
      <c r="D21" s="36"/>
      <c r="E21" s="46"/>
    </row>
    <row r="22" spans="2:5" x14ac:dyDescent="0.2">
      <c r="D22" s="36"/>
      <c r="E22" s="46"/>
    </row>
    <row r="23" spans="2:5" x14ac:dyDescent="0.2">
      <c r="D23" s="36"/>
      <c r="E23" s="46"/>
    </row>
    <row r="24" spans="2:5" x14ac:dyDescent="0.2">
      <c r="E24" s="36"/>
    </row>
    <row r="25" spans="2:5" x14ac:dyDescent="0.2">
      <c r="E25" s="46"/>
    </row>
    <row r="26" spans="2:5" x14ac:dyDescent="0.2">
      <c r="D26" s="9"/>
      <c r="E26" s="36"/>
    </row>
    <row r="27" spans="2:5" x14ac:dyDescent="0.2">
      <c r="D27" s="9"/>
      <c r="E27" s="36"/>
    </row>
    <row r="28" spans="2:5" x14ac:dyDescent="0.2">
      <c r="C28" s="35"/>
      <c r="E28" s="36"/>
    </row>
    <row r="29" spans="2:5" x14ac:dyDescent="0.2">
      <c r="E29" s="36"/>
    </row>
    <row r="30" spans="2:5" x14ac:dyDescent="0.2">
      <c r="E30" s="36"/>
    </row>
    <row r="31" spans="2:5" x14ac:dyDescent="0.2">
      <c r="B31" s="1"/>
      <c r="C31" s="9"/>
      <c r="E31" s="36"/>
    </row>
    <row r="32" spans="2:5" x14ac:dyDescent="0.2">
      <c r="D32" s="9"/>
    </row>
    <row r="33" spans="4:6" x14ac:dyDescent="0.2">
      <c r="D33" s="9"/>
    </row>
    <row r="34" spans="4:6" x14ac:dyDescent="0.2">
      <c r="D34" s="9"/>
      <c r="E34" s="9"/>
    </row>
    <row r="35" spans="4:6" x14ac:dyDescent="0.2">
      <c r="D35" s="9"/>
      <c r="E35" s="9"/>
      <c r="F35" s="9"/>
    </row>
    <row r="36" spans="4:6" x14ac:dyDescent="0.2">
      <c r="D36" s="9"/>
      <c r="E36" s="9"/>
      <c r="F36" s="9"/>
    </row>
    <row r="37" spans="4:6" x14ac:dyDescent="0.2">
      <c r="D37" s="9"/>
      <c r="E37" s="9"/>
      <c r="F37" s="9"/>
    </row>
    <row r="38" spans="4:6" x14ac:dyDescent="0.2">
      <c r="E38" s="9"/>
      <c r="F38" s="9"/>
    </row>
    <row r="39" spans="4:6" x14ac:dyDescent="0.2">
      <c r="E39" s="9"/>
      <c r="F39" s="9"/>
    </row>
    <row r="41" spans="4:6" x14ac:dyDescent="0.2">
      <c r="D41" s="9"/>
    </row>
    <row r="42" spans="4:6" x14ac:dyDescent="0.2">
      <c r="D42" s="9"/>
    </row>
    <row r="43" spans="4:6" x14ac:dyDescent="0.2">
      <c r="D43" s="9"/>
      <c r="E43" s="9"/>
      <c r="F43" s="9"/>
    </row>
    <row r="44" spans="4:6" x14ac:dyDescent="0.2">
      <c r="D44" s="9"/>
      <c r="E44" s="9"/>
      <c r="F44" s="9"/>
    </row>
    <row r="45" spans="4:6" x14ac:dyDescent="0.2">
      <c r="D45" s="9"/>
      <c r="E45" s="9"/>
      <c r="F45" s="9"/>
    </row>
    <row r="46" spans="4:6" x14ac:dyDescent="0.2">
      <c r="D46" s="9"/>
      <c r="E46" s="9"/>
      <c r="F46" s="9"/>
    </row>
    <row r="47" spans="4:6" x14ac:dyDescent="0.2">
      <c r="E47" s="9"/>
      <c r="F47" s="9"/>
    </row>
    <row r="48" spans="4:6" x14ac:dyDescent="0.2">
      <c r="E48" s="9"/>
      <c r="F48" s="9"/>
    </row>
  </sheetData>
  <phoneticPr fontId="7" type="noConversion"/>
  <pageMargins left="0.75" right="0.75" top="1" bottom="1" header="0.5" footer="0.5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C1:X156"/>
  <sheetViews>
    <sheetView zoomScale="110" workbookViewId="0">
      <selection activeCell="P39" sqref="P39"/>
    </sheetView>
  </sheetViews>
  <sheetFormatPr defaultRowHeight="12.75" x14ac:dyDescent="0.2"/>
  <cols>
    <col min="4" max="4" width="10" bestFit="1" customWidth="1"/>
    <col min="5" max="5" width="10.7109375" bestFit="1" customWidth="1"/>
    <col min="6" max="6" width="12.28515625" bestFit="1" customWidth="1"/>
    <col min="16" max="16" width="11.85546875" bestFit="1" customWidth="1"/>
    <col min="22" max="22" width="14.42578125" bestFit="1" customWidth="1"/>
  </cols>
  <sheetData>
    <row r="1" spans="3:24" x14ac:dyDescent="0.2">
      <c r="C1" s="1" t="s">
        <v>52</v>
      </c>
      <c r="E1" s="1" t="s">
        <v>44</v>
      </c>
      <c r="F1" s="1" t="s">
        <v>53</v>
      </c>
      <c r="G1" s="1" t="s">
        <v>50</v>
      </c>
    </row>
    <row r="2" spans="3:24" x14ac:dyDescent="0.2">
      <c r="C2" s="1" t="s">
        <v>54</v>
      </c>
      <c r="E2" s="9">
        <v>0.98971036999999995</v>
      </c>
      <c r="F2" s="9">
        <v>3.5392562000000001</v>
      </c>
      <c r="G2" s="9">
        <f>E2</f>
        <v>0.98971036999999995</v>
      </c>
      <c r="V2" t="s">
        <v>73</v>
      </c>
      <c r="W2" s="36">
        <f>'Risk Chart'!$C$13</f>
        <v>10.866666666666699</v>
      </c>
      <c r="X2" s="36">
        <f>G2*W2^2+G3*W2+G4</f>
        <v>63.843411766355644</v>
      </c>
    </row>
    <row r="3" spans="3:24" x14ac:dyDescent="0.2">
      <c r="C3" s="1" t="s">
        <v>55</v>
      </c>
      <c r="E3" s="9">
        <v>-21.31725398</v>
      </c>
      <c r="F3" s="9">
        <v>3.59318179</v>
      </c>
      <c r="G3" s="9">
        <f>F2+E3</f>
        <v>-17.77799778</v>
      </c>
      <c r="H3" s="9"/>
    </row>
    <row r="4" spans="3:24" x14ac:dyDescent="0.2">
      <c r="C4" s="1" t="s">
        <v>56</v>
      </c>
      <c r="E4" s="9">
        <v>136.56840664999999</v>
      </c>
      <c r="F4" s="9"/>
      <c r="G4" s="44">
        <f>F3+E4</f>
        <v>140.16158843999997</v>
      </c>
      <c r="H4" s="1"/>
      <c r="I4" s="1"/>
    </row>
    <row r="5" spans="3:24" x14ac:dyDescent="0.2">
      <c r="G5" s="1"/>
      <c r="H5" s="1"/>
      <c r="I5" s="1"/>
    </row>
    <row r="6" spans="3:24" x14ac:dyDescent="0.2">
      <c r="C6" s="35" t="s">
        <v>22</v>
      </c>
      <c r="D6" s="35" t="s">
        <v>50</v>
      </c>
      <c r="E6" s="35" t="s">
        <v>44</v>
      </c>
      <c r="F6" s="35" t="s">
        <v>49</v>
      </c>
      <c r="X6" s="36"/>
    </row>
    <row r="7" spans="3:24" x14ac:dyDescent="0.2">
      <c r="C7" s="36">
        <v>6</v>
      </c>
      <c r="D7" s="36">
        <f xml:space="preserve"> $G$2*C7*C7+$G$3*C7 +$G$4</f>
        <v>69.123175079999982</v>
      </c>
      <c r="E7" s="36">
        <f xml:space="preserve"> $E$2*C7*C7+$E$3*C7 +$E$4</f>
        <v>44.294456089999983</v>
      </c>
      <c r="F7" s="36">
        <f t="shared" ref="F7:F38" si="0" xml:space="preserve"> $F$2*C7 +$F$3</f>
        <v>24.828718989999999</v>
      </c>
    </row>
    <row r="8" spans="3:24" x14ac:dyDescent="0.2">
      <c r="C8" s="36">
        <f>C7+0.1</f>
        <v>6.1</v>
      </c>
      <c r="D8" s="36">
        <f t="shared" ref="D8:D71" si="1" xml:space="preserve"> $G$2*C8*C8+$G$3*C8 +$G$4</f>
        <v>68.542924849699986</v>
      </c>
      <c r="E8" s="36">
        <f t="shared" ref="E8:E30" si="2" xml:space="preserve"> $E$2*C8*C8+$E$3*C8 +$E$4</f>
        <v>43.360280239700003</v>
      </c>
      <c r="F8" s="36">
        <f t="shared" si="0"/>
        <v>25.182644609999997</v>
      </c>
    </row>
    <row r="9" spans="3:24" x14ac:dyDescent="0.2">
      <c r="C9" s="36">
        <f t="shared" ref="C9:C72" si="3">C8+0.1</f>
        <v>6.1999999999999993</v>
      </c>
      <c r="D9" s="36">
        <f t="shared" si="1"/>
        <v>67.982468826799973</v>
      </c>
      <c r="E9" s="36">
        <f t="shared" si="2"/>
        <v>42.445898596799978</v>
      </c>
      <c r="F9" s="36">
        <f t="shared" si="0"/>
        <v>25.536570229999999</v>
      </c>
    </row>
    <row r="10" spans="3:24" x14ac:dyDescent="0.2">
      <c r="C10" s="36">
        <f t="shared" si="3"/>
        <v>6.2999999999999989</v>
      </c>
      <c r="D10" s="36">
        <f t="shared" si="1"/>
        <v>67.441807011299986</v>
      </c>
      <c r="E10" s="36">
        <f t="shared" si="2"/>
        <v>41.551311161299992</v>
      </c>
      <c r="F10" s="36">
        <f t="shared" si="0"/>
        <v>25.890495849999997</v>
      </c>
    </row>
    <row r="11" spans="3:24" x14ac:dyDescent="0.2">
      <c r="C11" s="36">
        <f t="shared" si="3"/>
        <v>6.3999999999999986</v>
      </c>
      <c r="D11" s="36">
        <f t="shared" si="1"/>
        <v>66.920939403199981</v>
      </c>
      <c r="E11" s="36">
        <f t="shared" si="2"/>
        <v>40.676517933199989</v>
      </c>
      <c r="F11" s="36">
        <f t="shared" si="0"/>
        <v>26.244421469999995</v>
      </c>
    </row>
    <row r="12" spans="3:24" x14ac:dyDescent="0.2">
      <c r="C12" s="36">
        <f t="shared" si="3"/>
        <v>6.4999999999999982</v>
      </c>
      <c r="D12" s="36">
        <f t="shared" si="1"/>
        <v>66.419866002499987</v>
      </c>
      <c r="E12" s="36">
        <f t="shared" si="2"/>
        <v>39.821518912500011</v>
      </c>
      <c r="F12" s="36">
        <f t="shared" si="0"/>
        <v>26.598347089999994</v>
      </c>
    </row>
    <row r="13" spans="3:24" x14ac:dyDescent="0.2">
      <c r="C13" s="36">
        <f t="shared" si="3"/>
        <v>6.5999999999999979</v>
      </c>
      <c r="D13" s="36">
        <f t="shared" si="1"/>
        <v>65.93858680919999</v>
      </c>
      <c r="E13" s="36">
        <f t="shared" si="2"/>
        <v>38.986314099199987</v>
      </c>
      <c r="F13" s="36">
        <f t="shared" si="0"/>
        <v>26.952272709999992</v>
      </c>
    </row>
    <row r="14" spans="3:24" x14ac:dyDescent="0.2">
      <c r="C14" s="36">
        <f t="shared" si="3"/>
        <v>6.6999999999999975</v>
      </c>
      <c r="D14" s="36">
        <f t="shared" si="1"/>
        <v>65.477101823299989</v>
      </c>
      <c r="E14" s="36">
        <f t="shared" si="2"/>
        <v>38.170903493299988</v>
      </c>
      <c r="F14" s="36">
        <f t="shared" si="0"/>
        <v>27.30619832999999</v>
      </c>
    </row>
    <row r="15" spans="3:24" x14ac:dyDescent="0.2">
      <c r="C15" s="36">
        <f t="shared" si="3"/>
        <v>6.7999999999999972</v>
      </c>
      <c r="D15" s="36">
        <f t="shared" si="1"/>
        <v>65.035411044799986</v>
      </c>
      <c r="E15" s="36">
        <f t="shared" si="2"/>
        <v>37.375287094800001</v>
      </c>
      <c r="F15" s="36">
        <f t="shared" si="0"/>
        <v>27.660123949999988</v>
      </c>
    </row>
    <row r="16" spans="3:24" x14ac:dyDescent="0.2">
      <c r="C16" s="36">
        <f t="shared" si="3"/>
        <v>6.8999999999999968</v>
      </c>
      <c r="D16" s="36">
        <f t="shared" si="1"/>
        <v>64.613514473699979</v>
      </c>
      <c r="E16" s="36">
        <f t="shared" si="2"/>
        <v>36.59946490370001</v>
      </c>
      <c r="F16" s="36">
        <f t="shared" si="0"/>
        <v>28.014049569999987</v>
      </c>
    </row>
    <row r="17" spans="3:6" x14ac:dyDescent="0.2">
      <c r="C17" s="36">
        <f t="shared" si="3"/>
        <v>6.9999999999999964</v>
      </c>
      <c r="D17" s="36">
        <f t="shared" si="1"/>
        <v>64.211412109999998</v>
      </c>
      <c r="E17" s="36">
        <f t="shared" si="2"/>
        <v>35.843436920000016</v>
      </c>
      <c r="F17" s="36">
        <f t="shared" si="0"/>
        <v>28.367975189999989</v>
      </c>
    </row>
    <row r="18" spans="3:6" x14ac:dyDescent="0.2">
      <c r="C18" s="36">
        <f t="shared" si="3"/>
        <v>7.0999999999999961</v>
      </c>
      <c r="D18" s="36">
        <f t="shared" si="1"/>
        <v>63.829103953699999</v>
      </c>
      <c r="E18" s="36">
        <f t="shared" si="2"/>
        <v>35.107203143700005</v>
      </c>
      <c r="F18" s="36">
        <f t="shared" si="0"/>
        <v>28.721900809999987</v>
      </c>
    </row>
    <row r="19" spans="3:6" x14ac:dyDescent="0.2">
      <c r="C19" s="36">
        <f t="shared" si="3"/>
        <v>7.1999999999999957</v>
      </c>
      <c r="D19" s="36">
        <f t="shared" si="1"/>
        <v>63.466590004799983</v>
      </c>
      <c r="E19" s="36">
        <f t="shared" si="2"/>
        <v>34.390763574800005</v>
      </c>
      <c r="F19" s="36">
        <f t="shared" si="0"/>
        <v>29.075826429999985</v>
      </c>
    </row>
    <row r="20" spans="3:6" x14ac:dyDescent="0.2">
      <c r="C20" s="36">
        <f t="shared" si="3"/>
        <v>7.2999999999999954</v>
      </c>
      <c r="D20" s="36">
        <f t="shared" si="1"/>
        <v>63.123870263299978</v>
      </c>
      <c r="E20" s="36">
        <f t="shared" si="2"/>
        <v>33.694118213300015</v>
      </c>
      <c r="F20" s="36">
        <f t="shared" si="0"/>
        <v>29.429752049999983</v>
      </c>
    </row>
    <row r="21" spans="3:6" x14ac:dyDescent="0.2">
      <c r="C21" s="36">
        <f t="shared" si="3"/>
        <v>7.399999999999995</v>
      </c>
      <c r="D21" s="36">
        <f t="shared" si="1"/>
        <v>62.800944729199998</v>
      </c>
      <c r="E21" s="36">
        <f t="shared" si="2"/>
        <v>33.017267059200023</v>
      </c>
      <c r="F21" s="36">
        <f t="shared" si="0"/>
        <v>29.783677669999982</v>
      </c>
    </row>
    <row r="22" spans="3:6" x14ac:dyDescent="0.2">
      <c r="C22" s="36">
        <f t="shared" si="3"/>
        <v>7.4999999999999947</v>
      </c>
      <c r="D22" s="36">
        <f t="shared" si="1"/>
        <v>62.497813402499986</v>
      </c>
      <c r="E22" s="36">
        <f t="shared" si="2"/>
        <v>32.360210112499999</v>
      </c>
      <c r="F22" s="36">
        <f t="shared" si="0"/>
        <v>30.13760328999998</v>
      </c>
    </row>
    <row r="23" spans="3:6" x14ac:dyDescent="0.2">
      <c r="C23" s="36">
        <f t="shared" si="3"/>
        <v>7.5999999999999943</v>
      </c>
      <c r="D23" s="36">
        <f t="shared" si="1"/>
        <v>62.214476283199986</v>
      </c>
      <c r="E23" s="36">
        <f t="shared" si="2"/>
        <v>31.722947373200014</v>
      </c>
      <c r="F23" s="36">
        <f t="shared" si="0"/>
        <v>30.491528909999978</v>
      </c>
    </row>
    <row r="24" spans="3:6" x14ac:dyDescent="0.2">
      <c r="C24" s="36">
        <f t="shared" si="3"/>
        <v>7.699999999999994</v>
      </c>
      <c r="D24" s="36">
        <f t="shared" si="1"/>
        <v>61.95093337130001</v>
      </c>
      <c r="E24" s="36">
        <f t="shared" si="2"/>
        <v>31.105478841300027</v>
      </c>
      <c r="F24" s="36">
        <f t="shared" si="0"/>
        <v>30.84545452999998</v>
      </c>
    </row>
    <row r="25" spans="3:6" x14ac:dyDescent="0.2">
      <c r="C25" s="36">
        <f t="shared" si="3"/>
        <v>7.7999999999999936</v>
      </c>
      <c r="D25" s="36">
        <f t="shared" si="1"/>
        <v>61.707184666799989</v>
      </c>
      <c r="E25" s="36">
        <f t="shared" si="2"/>
        <v>30.507804516800022</v>
      </c>
      <c r="F25" s="36">
        <f t="shared" si="0"/>
        <v>31.199380149999978</v>
      </c>
    </row>
    <row r="26" spans="3:6" x14ac:dyDescent="0.2">
      <c r="C26" s="36">
        <f t="shared" si="3"/>
        <v>7.8999999999999932</v>
      </c>
      <c r="D26" s="36">
        <f t="shared" si="1"/>
        <v>61.483230169699993</v>
      </c>
      <c r="E26" s="36">
        <f t="shared" si="2"/>
        <v>29.929924399700042</v>
      </c>
      <c r="F26" s="36">
        <f t="shared" si="0"/>
        <v>31.553305769999977</v>
      </c>
    </row>
    <row r="27" spans="3:6" x14ac:dyDescent="0.2">
      <c r="C27" s="36">
        <f t="shared" si="3"/>
        <v>7.9999999999999929</v>
      </c>
      <c r="D27" s="36">
        <f t="shared" si="1"/>
        <v>61.27906987999998</v>
      </c>
      <c r="E27" s="36">
        <f t="shared" si="2"/>
        <v>29.371838490000016</v>
      </c>
      <c r="F27" s="36">
        <f t="shared" si="0"/>
        <v>31.907231389999975</v>
      </c>
    </row>
    <row r="28" spans="3:6" x14ac:dyDescent="0.2">
      <c r="C28" s="36">
        <f t="shared" si="3"/>
        <v>8.0999999999999925</v>
      </c>
      <c r="D28" s="36">
        <f t="shared" si="1"/>
        <v>61.094703797699992</v>
      </c>
      <c r="E28" s="36">
        <f t="shared" si="2"/>
        <v>28.833546787700016</v>
      </c>
      <c r="F28" s="36">
        <f t="shared" si="0"/>
        <v>32.261157009999977</v>
      </c>
    </row>
    <row r="29" spans="3:6" x14ac:dyDescent="0.2">
      <c r="C29" s="36">
        <f t="shared" si="3"/>
        <v>8.1999999999999922</v>
      </c>
      <c r="D29" s="36">
        <f t="shared" si="1"/>
        <v>60.930131922799987</v>
      </c>
      <c r="E29" s="36">
        <f t="shared" si="2"/>
        <v>28.315049292800026</v>
      </c>
      <c r="F29" s="36">
        <f t="shared" si="0"/>
        <v>32.615082629999975</v>
      </c>
    </row>
    <row r="30" spans="3:6" x14ac:dyDescent="0.2">
      <c r="C30" s="36">
        <f t="shared" si="3"/>
        <v>8.2999999999999918</v>
      </c>
      <c r="D30" s="36">
        <f t="shared" si="1"/>
        <v>60.785354255299978</v>
      </c>
      <c r="E30" s="36">
        <f t="shared" si="2"/>
        <v>27.816346005300034</v>
      </c>
      <c r="F30" s="36">
        <f t="shared" si="0"/>
        <v>32.969008249999973</v>
      </c>
    </row>
    <row r="31" spans="3:6" x14ac:dyDescent="0.2">
      <c r="C31" s="36">
        <f t="shared" si="3"/>
        <v>8.3999999999999915</v>
      </c>
      <c r="D31" s="36">
        <f t="shared" si="1"/>
        <v>60.660370795199995</v>
      </c>
      <c r="E31" s="36">
        <f xml:space="preserve"> $E$2*C31*C31+$E$3*C31 +$E$4</f>
        <v>27.337436925200009</v>
      </c>
      <c r="F31" s="36">
        <f t="shared" si="0"/>
        <v>33.322933869999972</v>
      </c>
    </row>
    <row r="32" spans="3:6" x14ac:dyDescent="0.2">
      <c r="C32" s="36">
        <f t="shared" si="3"/>
        <v>8.4999999999999911</v>
      </c>
      <c r="D32" s="36">
        <f t="shared" si="1"/>
        <v>60.55518154249998</v>
      </c>
      <c r="E32" s="36">
        <f t="shared" ref="E32:E43" si="4" xml:space="preserve"> $E$2*C32*C32+$E$3*C32 +$E$4</f>
        <v>26.87832205250001</v>
      </c>
      <c r="F32" s="36">
        <f t="shared" si="0"/>
        <v>33.67685948999997</v>
      </c>
    </row>
    <row r="33" spans="3:16" x14ac:dyDescent="0.2">
      <c r="C33" s="36">
        <f t="shared" si="3"/>
        <v>8.5999999999999908</v>
      </c>
      <c r="D33" s="36">
        <f t="shared" si="1"/>
        <v>60.469786497199976</v>
      </c>
      <c r="E33" s="36">
        <f t="shared" si="4"/>
        <v>26.439001387200022</v>
      </c>
      <c r="F33" s="36">
        <f t="shared" si="0"/>
        <v>34.030785109999968</v>
      </c>
    </row>
    <row r="34" spans="3:16" x14ac:dyDescent="0.2">
      <c r="C34" s="36">
        <f t="shared" si="3"/>
        <v>8.6999999999999904</v>
      </c>
      <c r="D34" s="36">
        <f t="shared" si="1"/>
        <v>60.404185659299998</v>
      </c>
      <c r="E34" s="36">
        <f t="shared" si="4"/>
        <v>26.019474929300031</v>
      </c>
      <c r="F34" s="36">
        <f t="shared" si="0"/>
        <v>34.384710729999966</v>
      </c>
    </row>
    <row r="35" spans="3:16" x14ac:dyDescent="0.2">
      <c r="C35" s="36">
        <f t="shared" si="3"/>
        <v>8.7999999999999901</v>
      </c>
      <c r="D35" s="36">
        <f t="shared" si="1"/>
        <v>60.358379028799988</v>
      </c>
      <c r="E35" s="36">
        <f t="shared" si="4"/>
        <v>25.619742678800037</v>
      </c>
      <c r="F35" s="36">
        <f t="shared" si="0"/>
        <v>34.738636349999965</v>
      </c>
    </row>
    <row r="36" spans="3:16" x14ac:dyDescent="0.2">
      <c r="C36" s="36">
        <f t="shared" si="3"/>
        <v>8.8999999999999897</v>
      </c>
      <c r="D36" s="36">
        <f t="shared" si="1"/>
        <v>60.33236660569996</v>
      </c>
      <c r="E36" s="36">
        <f t="shared" si="4"/>
        <v>25.239804635699997</v>
      </c>
      <c r="F36" s="36">
        <f t="shared" si="0"/>
        <v>35.092561969999963</v>
      </c>
    </row>
    <row r="37" spans="3:16" x14ac:dyDescent="0.2">
      <c r="C37" s="36">
        <f t="shared" si="3"/>
        <v>8.9999999999999893</v>
      </c>
      <c r="D37" s="36">
        <f t="shared" si="1"/>
        <v>60.326148389999958</v>
      </c>
      <c r="E37" s="36">
        <f t="shared" si="4"/>
        <v>24.879660800000011</v>
      </c>
      <c r="F37" s="36">
        <f t="shared" si="0"/>
        <v>35.446487589999961</v>
      </c>
      <c r="I37" t="s">
        <v>39</v>
      </c>
      <c r="J37" s="36">
        <f>'Risk Chart - No Decompression'!C11</f>
        <v>9.9333333333333336</v>
      </c>
      <c r="K37" s="36">
        <v>80</v>
      </c>
    </row>
    <row r="38" spans="3:16" x14ac:dyDescent="0.2">
      <c r="C38" s="36">
        <f t="shared" si="3"/>
        <v>9.099999999999989</v>
      </c>
      <c r="D38" s="36">
        <f t="shared" si="1"/>
        <v>60.33972438169998</v>
      </c>
      <c r="E38" s="36">
        <f t="shared" si="4"/>
        <v>24.539311171700021</v>
      </c>
      <c r="F38" s="36">
        <f t="shared" si="0"/>
        <v>35.800413209999967</v>
      </c>
      <c r="I38" t="s">
        <v>68</v>
      </c>
      <c r="J38" s="36">
        <f>-G3/(2*G2)</f>
        <v>8.9814143202318881</v>
      </c>
      <c r="K38">
        <v>80</v>
      </c>
    </row>
    <row r="39" spans="3:16" x14ac:dyDescent="0.2">
      <c r="C39" s="36">
        <f t="shared" si="3"/>
        <v>9.1999999999999886</v>
      </c>
      <c r="D39" s="36">
        <f t="shared" si="1"/>
        <v>60.373094580799957</v>
      </c>
      <c r="E39" s="36">
        <f t="shared" si="4"/>
        <v>24.218755750800014</v>
      </c>
      <c r="F39" s="36">
        <f t="shared" ref="F39:F70" si="5" xml:space="preserve"> $F$2*C39 +$F$3</f>
        <v>36.154338829999965</v>
      </c>
    </row>
    <row r="40" spans="3:16" ht="12" customHeight="1" x14ac:dyDescent="0.2">
      <c r="C40" s="36">
        <f t="shared" si="3"/>
        <v>9.2999999999999883</v>
      </c>
      <c r="D40" s="36">
        <f t="shared" si="1"/>
        <v>60.426258987299946</v>
      </c>
      <c r="E40" s="36">
        <f t="shared" si="4"/>
        <v>23.91799453729999</v>
      </c>
      <c r="F40" s="36">
        <f t="shared" si="5"/>
        <v>36.508264449999963</v>
      </c>
    </row>
    <row r="41" spans="3:16" x14ac:dyDescent="0.2">
      <c r="C41" s="36">
        <f t="shared" si="3"/>
        <v>9.3999999999999879</v>
      </c>
      <c r="D41" s="36">
        <f t="shared" si="1"/>
        <v>60.499217601199973</v>
      </c>
      <c r="E41" s="36">
        <f t="shared" si="4"/>
        <v>23.637027531200005</v>
      </c>
      <c r="F41" s="36">
        <f t="shared" si="5"/>
        <v>36.862190069999961</v>
      </c>
    </row>
    <row r="42" spans="3:16" x14ac:dyDescent="0.2">
      <c r="C42" s="36">
        <f t="shared" si="3"/>
        <v>9.4999999999999876</v>
      </c>
      <c r="D42" s="36">
        <f t="shared" si="1"/>
        <v>60.591970422499969</v>
      </c>
      <c r="E42" s="36">
        <f t="shared" si="4"/>
        <v>23.375854732500017</v>
      </c>
      <c r="F42" s="36">
        <f t="shared" si="5"/>
        <v>37.21611568999996</v>
      </c>
      <c r="I42" t="s">
        <v>67</v>
      </c>
      <c r="J42" s="36">
        <f>-E3/(2*E2)</f>
        <v>10.769440548551593</v>
      </c>
      <c r="K42" s="36">
        <f>E2*J42^2+E3*J42+E4</f>
        <v>21.780956952007557</v>
      </c>
      <c r="L42" s="36"/>
      <c r="N42" s="36"/>
      <c r="O42" s="36"/>
      <c r="P42" s="47"/>
    </row>
    <row r="43" spans="3:16" x14ac:dyDescent="0.2">
      <c r="C43" s="36">
        <f t="shared" si="3"/>
        <v>9.5999999999999872</v>
      </c>
      <c r="D43" s="36">
        <f t="shared" si="1"/>
        <v>60.704517451199948</v>
      </c>
      <c r="E43" s="36">
        <f t="shared" si="4"/>
        <v>23.134476141200011</v>
      </c>
      <c r="F43" s="36">
        <f t="shared" si="5"/>
        <v>37.570041309999958</v>
      </c>
      <c r="P43" s="51"/>
    </row>
    <row r="44" spans="3:16" x14ac:dyDescent="0.2">
      <c r="C44" s="36">
        <f t="shared" si="3"/>
        <v>9.6999999999999869</v>
      </c>
      <c r="D44" s="36">
        <f t="shared" si="1"/>
        <v>60.836858687299937</v>
      </c>
      <c r="E44" s="36">
        <f t="shared" ref="E44:E97" si="6" xml:space="preserve"> $E$2*C44*C44+$E$3*C44 +$E$4</f>
        <v>22.912891757300017</v>
      </c>
      <c r="F44" s="36">
        <f t="shared" si="5"/>
        <v>37.923966929999956</v>
      </c>
      <c r="J44" s="9"/>
      <c r="K44" s="9"/>
      <c r="L44" s="9"/>
    </row>
    <row r="45" spans="3:16" x14ac:dyDescent="0.2">
      <c r="C45" s="36">
        <f t="shared" si="3"/>
        <v>9.7999999999999865</v>
      </c>
      <c r="D45" s="36">
        <f t="shared" si="1"/>
        <v>60.988994130799952</v>
      </c>
      <c r="E45" s="36">
        <f t="shared" si="6"/>
        <v>22.711101580799991</v>
      </c>
      <c r="F45" s="36">
        <f t="shared" si="5"/>
        <v>38.277892549999954</v>
      </c>
    </row>
    <row r="46" spans="3:16" x14ac:dyDescent="0.2">
      <c r="C46" s="36">
        <f t="shared" si="3"/>
        <v>9.8999999999999861</v>
      </c>
      <c r="D46" s="36">
        <f t="shared" si="1"/>
        <v>61.16092378169995</v>
      </c>
      <c r="E46" s="36">
        <f t="shared" si="6"/>
        <v>22.529105611700004</v>
      </c>
      <c r="F46" s="36">
        <f t="shared" si="5"/>
        <v>38.631818169999953</v>
      </c>
    </row>
    <row r="47" spans="3:16" x14ac:dyDescent="0.2">
      <c r="C47" s="36">
        <f t="shared" si="3"/>
        <v>9.9999999999999858</v>
      </c>
      <c r="D47" s="36">
        <f t="shared" si="1"/>
        <v>61.35264763999993</v>
      </c>
      <c r="E47" s="36">
        <f t="shared" si="6"/>
        <v>22.36690385</v>
      </c>
      <c r="F47" s="36">
        <f t="shared" si="5"/>
        <v>38.985743789999951</v>
      </c>
    </row>
    <row r="48" spans="3:16" x14ac:dyDescent="0.2">
      <c r="C48" s="36">
        <f t="shared" si="3"/>
        <v>10.099999999999985</v>
      </c>
      <c r="D48" s="36">
        <f t="shared" si="1"/>
        <v>61.564165705699949</v>
      </c>
      <c r="E48" s="36">
        <f t="shared" si="6"/>
        <v>22.224496295700007</v>
      </c>
      <c r="F48" s="36">
        <f t="shared" si="5"/>
        <v>39.339669409999949</v>
      </c>
    </row>
    <row r="49" spans="3:9" x14ac:dyDescent="0.2">
      <c r="C49" s="36">
        <f t="shared" si="3"/>
        <v>10.199999999999985</v>
      </c>
      <c r="D49" s="36">
        <f t="shared" si="1"/>
        <v>61.795477978799937</v>
      </c>
      <c r="E49" s="36">
        <f t="shared" si="6"/>
        <v>22.101882948799982</v>
      </c>
      <c r="F49" s="36">
        <f t="shared" si="5"/>
        <v>39.693595029999948</v>
      </c>
    </row>
    <row r="50" spans="3:9" x14ac:dyDescent="0.2">
      <c r="C50" s="36">
        <f t="shared" si="3"/>
        <v>10.299999999999985</v>
      </c>
      <c r="D50" s="36">
        <f t="shared" si="1"/>
        <v>62.046584459299936</v>
      </c>
      <c r="E50" s="36">
        <f t="shared" si="6"/>
        <v>21.999063809299997</v>
      </c>
      <c r="F50" s="36">
        <f t="shared" si="5"/>
        <v>40.047520649999946</v>
      </c>
    </row>
    <row r="51" spans="3:9" x14ac:dyDescent="0.2">
      <c r="C51" s="36">
        <f t="shared" si="3"/>
        <v>10.399999999999984</v>
      </c>
      <c r="D51" s="36">
        <f t="shared" si="1"/>
        <v>62.317485147199932</v>
      </c>
      <c r="E51" s="36">
        <f t="shared" si="6"/>
        <v>21.916038877199981</v>
      </c>
      <c r="F51" s="36">
        <f t="shared" si="5"/>
        <v>40.401446269999951</v>
      </c>
    </row>
    <row r="52" spans="3:9" x14ac:dyDescent="0.2">
      <c r="C52" s="36">
        <f t="shared" si="3"/>
        <v>10.499999999999984</v>
      </c>
      <c r="D52" s="36">
        <f t="shared" si="1"/>
        <v>62.608180042499924</v>
      </c>
      <c r="E52" s="36">
        <f t="shared" si="6"/>
        <v>21.852808152499989</v>
      </c>
      <c r="F52" s="36">
        <f t="shared" si="5"/>
        <v>40.75537188999995</v>
      </c>
    </row>
    <row r="53" spans="3:9" x14ac:dyDescent="0.2">
      <c r="C53" s="36">
        <f t="shared" si="3"/>
        <v>10.599999999999984</v>
      </c>
      <c r="D53" s="36">
        <f t="shared" si="1"/>
        <v>62.918669145199914</v>
      </c>
      <c r="E53" s="36">
        <f t="shared" si="6"/>
        <v>21.809371635199994</v>
      </c>
      <c r="F53" s="36">
        <f t="shared" si="5"/>
        <v>41.109297509999948</v>
      </c>
    </row>
    <row r="54" spans="3:9" x14ac:dyDescent="0.2">
      <c r="C54" s="36">
        <f t="shared" si="3"/>
        <v>10.699999999999983</v>
      </c>
      <c r="D54" s="36">
        <f t="shared" si="1"/>
        <v>63.248952455299914</v>
      </c>
      <c r="E54" s="36">
        <f t="shared" si="6"/>
        <v>21.785729325299982</v>
      </c>
      <c r="F54" s="36">
        <f t="shared" si="5"/>
        <v>41.463223129999946</v>
      </c>
    </row>
    <row r="55" spans="3:9" x14ac:dyDescent="0.2">
      <c r="C55" s="36">
        <f t="shared" si="3"/>
        <v>10.799999999999983</v>
      </c>
      <c r="D55" s="36">
        <f t="shared" si="1"/>
        <v>63.599029972799912</v>
      </c>
      <c r="E55" s="36">
        <f t="shared" si="6"/>
        <v>21.781881222799967</v>
      </c>
      <c r="F55" s="36">
        <f t="shared" si="5"/>
        <v>41.817148749999944</v>
      </c>
    </row>
    <row r="56" spans="3:9" x14ac:dyDescent="0.2">
      <c r="C56" s="36">
        <f t="shared" si="3"/>
        <v>10.899999999999983</v>
      </c>
      <c r="D56" s="36">
        <f t="shared" si="1"/>
        <v>63.968901697699906</v>
      </c>
      <c r="E56" s="36">
        <f t="shared" si="6"/>
        <v>21.797827327699977</v>
      </c>
      <c r="F56" s="36">
        <f t="shared" si="5"/>
        <v>42.171074369999943</v>
      </c>
      <c r="I56" s="47"/>
    </row>
    <row r="57" spans="3:9" x14ac:dyDescent="0.2">
      <c r="C57" s="36">
        <f t="shared" si="3"/>
        <v>10.999999999999982</v>
      </c>
      <c r="D57" s="36">
        <f t="shared" si="1"/>
        <v>64.358567629999897</v>
      </c>
      <c r="E57" s="36">
        <f t="shared" si="6"/>
        <v>21.833567639999984</v>
      </c>
      <c r="F57" s="36">
        <f t="shared" si="5"/>
        <v>42.524999989999941</v>
      </c>
    </row>
    <row r="58" spans="3:9" x14ac:dyDescent="0.2">
      <c r="C58" s="36">
        <f t="shared" si="3"/>
        <v>11.099999999999982</v>
      </c>
      <c r="D58" s="36">
        <f t="shared" si="1"/>
        <v>64.768027769699913</v>
      </c>
      <c r="E58" s="36">
        <f t="shared" si="6"/>
        <v>21.889102159699959</v>
      </c>
      <c r="F58" s="36">
        <f t="shared" si="5"/>
        <v>42.878925609999939</v>
      </c>
    </row>
    <row r="59" spans="3:9" x14ac:dyDescent="0.2">
      <c r="C59" s="36">
        <f t="shared" si="3"/>
        <v>11.199999999999982</v>
      </c>
      <c r="D59" s="36">
        <f t="shared" si="1"/>
        <v>65.197282116799883</v>
      </c>
      <c r="E59" s="36">
        <f t="shared" si="6"/>
        <v>21.964430886799946</v>
      </c>
      <c r="F59" s="36">
        <f t="shared" si="5"/>
        <v>43.232851229999937</v>
      </c>
    </row>
    <row r="60" spans="3:9" x14ac:dyDescent="0.2">
      <c r="C60" s="36">
        <f t="shared" si="3"/>
        <v>11.299999999999981</v>
      </c>
      <c r="D60" s="36">
        <f t="shared" si="1"/>
        <v>65.646330671299879</v>
      </c>
      <c r="E60" s="36">
        <f t="shared" si="6"/>
        <v>22.059553821299957</v>
      </c>
      <c r="F60" s="36">
        <f t="shared" si="5"/>
        <v>43.586776849999936</v>
      </c>
    </row>
    <row r="61" spans="3:9" x14ac:dyDescent="0.2">
      <c r="C61" s="36">
        <f t="shared" si="3"/>
        <v>11.399999999999981</v>
      </c>
      <c r="D61" s="36">
        <f t="shared" si="1"/>
        <v>66.115173433199885</v>
      </c>
      <c r="E61" s="36">
        <f t="shared" si="6"/>
        <v>22.174470963199951</v>
      </c>
      <c r="F61" s="36">
        <f t="shared" si="5"/>
        <v>43.940702469999934</v>
      </c>
    </row>
    <row r="62" spans="3:9" x14ac:dyDescent="0.2">
      <c r="C62" s="36">
        <f t="shared" si="3"/>
        <v>11.49999999999998</v>
      </c>
      <c r="D62" s="36">
        <f t="shared" si="1"/>
        <v>66.603810402499874</v>
      </c>
      <c r="E62" s="36">
        <f t="shared" si="6"/>
        <v>22.309182312499956</v>
      </c>
      <c r="F62" s="36">
        <f t="shared" si="5"/>
        <v>44.294628089999932</v>
      </c>
    </row>
    <row r="63" spans="3:9" x14ac:dyDescent="0.2">
      <c r="C63" s="36">
        <f t="shared" si="3"/>
        <v>11.59999999999998</v>
      </c>
      <c r="D63" s="36">
        <f t="shared" si="1"/>
        <v>67.112241579199861</v>
      </c>
      <c r="E63" s="36">
        <f t="shared" si="6"/>
        <v>22.46368786919993</v>
      </c>
      <c r="F63" s="36">
        <f t="shared" si="5"/>
        <v>44.648553709999931</v>
      </c>
    </row>
    <row r="64" spans="3:9" x14ac:dyDescent="0.2">
      <c r="C64" s="36">
        <f t="shared" si="3"/>
        <v>11.69999999999998</v>
      </c>
      <c r="D64" s="36">
        <f t="shared" si="1"/>
        <v>67.640466963299843</v>
      </c>
      <c r="E64" s="36">
        <f t="shared" si="6"/>
        <v>22.637987633299929</v>
      </c>
      <c r="F64" s="36">
        <f t="shared" si="5"/>
        <v>45.002479329999929</v>
      </c>
    </row>
    <row r="65" spans="3:6" x14ac:dyDescent="0.2">
      <c r="C65" s="36">
        <f>C64+0.1</f>
        <v>11.799999999999979</v>
      </c>
      <c r="D65" s="36">
        <f t="shared" si="1"/>
        <v>68.188486554799852</v>
      </c>
      <c r="E65" s="36">
        <f t="shared" si="6"/>
        <v>22.832081604799924</v>
      </c>
      <c r="F65" s="36">
        <f t="shared" si="5"/>
        <v>45.356404949999927</v>
      </c>
    </row>
    <row r="66" spans="3:6" x14ac:dyDescent="0.2">
      <c r="C66" s="36">
        <f t="shared" si="3"/>
        <v>11.899999999999979</v>
      </c>
      <c r="D66" s="36">
        <f t="shared" si="1"/>
        <v>68.756300353699856</v>
      </c>
      <c r="E66" s="36">
        <f t="shared" si="6"/>
        <v>23.045969783699945</v>
      </c>
      <c r="F66" s="36">
        <f t="shared" si="5"/>
        <v>45.710330569999932</v>
      </c>
    </row>
    <row r="67" spans="3:6" x14ac:dyDescent="0.2">
      <c r="C67" s="36">
        <f t="shared" si="3"/>
        <v>11.999999999999979</v>
      </c>
      <c r="D67" s="36">
        <f t="shared" si="1"/>
        <v>69.34390835999983</v>
      </c>
      <c r="E67" s="36">
        <f t="shared" si="6"/>
        <v>23.279652169999906</v>
      </c>
      <c r="F67" s="36">
        <f t="shared" si="5"/>
        <v>46.064256189999931</v>
      </c>
    </row>
    <row r="68" spans="3:6" x14ac:dyDescent="0.2">
      <c r="C68" s="36">
        <f t="shared" si="3"/>
        <v>12.099999999999978</v>
      </c>
      <c r="D68" s="36">
        <f t="shared" si="1"/>
        <v>69.951310573699857</v>
      </c>
      <c r="E68" s="36">
        <f t="shared" si="6"/>
        <v>23.533128763699921</v>
      </c>
      <c r="F68" s="36">
        <f t="shared" si="5"/>
        <v>46.418181809999929</v>
      </c>
    </row>
    <row r="69" spans="3:6" x14ac:dyDescent="0.2">
      <c r="C69" s="36">
        <f t="shared" si="3"/>
        <v>12.199999999999978</v>
      </c>
      <c r="D69" s="36">
        <f t="shared" si="1"/>
        <v>70.578506994799824</v>
      </c>
      <c r="E69" s="36">
        <f t="shared" si="6"/>
        <v>23.806399564799932</v>
      </c>
      <c r="F69" s="36">
        <f t="shared" si="5"/>
        <v>46.772107429999927</v>
      </c>
    </row>
    <row r="70" spans="3:6" x14ac:dyDescent="0.2">
      <c r="C70" s="36">
        <f t="shared" si="3"/>
        <v>12.299999999999978</v>
      </c>
      <c r="D70" s="36">
        <f t="shared" si="1"/>
        <v>71.225497623299816</v>
      </c>
      <c r="E70" s="36">
        <f t="shared" si="6"/>
        <v>24.099464573299912</v>
      </c>
      <c r="F70" s="36">
        <f t="shared" si="5"/>
        <v>47.126033049999926</v>
      </c>
    </row>
    <row r="71" spans="3:6" x14ac:dyDescent="0.2">
      <c r="C71" s="36">
        <f t="shared" si="3"/>
        <v>12.399999999999977</v>
      </c>
      <c r="D71" s="36">
        <f t="shared" si="1"/>
        <v>71.892282459199834</v>
      </c>
      <c r="E71" s="36">
        <f t="shared" si="6"/>
        <v>24.412323789199888</v>
      </c>
      <c r="F71" s="36">
        <f t="shared" ref="F71:F97" si="7" xml:space="preserve"> $F$2*C71 +$F$3</f>
        <v>47.479958669999924</v>
      </c>
    </row>
    <row r="72" spans="3:6" x14ac:dyDescent="0.2">
      <c r="C72" s="36">
        <f t="shared" si="3"/>
        <v>12.499999999999977</v>
      </c>
      <c r="D72" s="36">
        <f t="shared" ref="D72:D97" si="8" xml:space="preserve"> $G$2*C72*C72+$G$3*C72 +$G$4</f>
        <v>72.578861502499819</v>
      </c>
      <c r="E72" s="36">
        <f t="shared" si="6"/>
        <v>24.744977212499919</v>
      </c>
      <c r="F72" s="36">
        <f t="shared" si="7"/>
        <v>47.833884289999922</v>
      </c>
    </row>
    <row r="73" spans="3:6" x14ac:dyDescent="0.2">
      <c r="C73" s="36">
        <f t="shared" ref="C73:C97" si="9">C72+0.1</f>
        <v>12.599999999999977</v>
      </c>
      <c r="D73" s="36">
        <f t="shared" si="8"/>
        <v>73.285234753199802</v>
      </c>
      <c r="E73" s="36">
        <f t="shared" si="6"/>
        <v>25.097424843199889</v>
      </c>
      <c r="F73" s="36">
        <f t="shared" si="7"/>
        <v>48.18780990999992</v>
      </c>
    </row>
    <row r="74" spans="3:6" x14ac:dyDescent="0.2">
      <c r="C74" s="36">
        <f t="shared" si="9"/>
        <v>12.699999999999976</v>
      </c>
      <c r="D74" s="36">
        <f t="shared" si="8"/>
        <v>74.011402211299782</v>
      </c>
      <c r="E74" s="36">
        <f t="shared" si="6"/>
        <v>25.469666681299856</v>
      </c>
      <c r="F74" s="36">
        <f t="shared" si="7"/>
        <v>48.541735529999919</v>
      </c>
    </row>
    <row r="75" spans="3:6" x14ac:dyDescent="0.2">
      <c r="C75" s="36">
        <f t="shared" si="9"/>
        <v>12.799999999999976</v>
      </c>
      <c r="D75" s="36">
        <f t="shared" si="8"/>
        <v>74.757363876799786</v>
      </c>
      <c r="E75" s="36">
        <f t="shared" si="6"/>
        <v>25.861702726799876</v>
      </c>
      <c r="F75" s="36">
        <f t="shared" si="7"/>
        <v>48.895661149999917</v>
      </c>
    </row>
    <row r="76" spans="3:6" x14ac:dyDescent="0.2">
      <c r="C76" s="36">
        <f t="shared" si="9"/>
        <v>12.899999999999975</v>
      </c>
      <c r="D76" s="36">
        <f t="shared" si="8"/>
        <v>75.523119749699788</v>
      </c>
      <c r="E76" s="36">
        <f t="shared" si="6"/>
        <v>26.273532979699866</v>
      </c>
      <c r="F76" s="36">
        <f t="shared" si="7"/>
        <v>49.249586769999915</v>
      </c>
    </row>
    <row r="77" spans="3:6" x14ac:dyDescent="0.2">
      <c r="C77" s="36">
        <f t="shared" si="9"/>
        <v>12.999999999999975</v>
      </c>
      <c r="D77" s="36">
        <f t="shared" si="8"/>
        <v>76.308669829999758</v>
      </c>
      <c r="E77" s="36">
        <f t="shared" si="6"/>
        <v>26.70515743999988</v>
      </c>
      <c r="F77" s="36">
        <f t="shared" si="7"/>
        <v>49.603512389999914</v>
      </c>
    </row>
    <row r="78" spans="3:6" x14ac:dyDescent="0.2">
      <c r="C78" s="36">
        <f t="shared" si="9"/>
        <v>13.099999999999975</v>
      </c>
      <c r="D78" s="36">
        <f t="shared" si="8"/>
        <v>77.114014117699782</v>
      </c>
      <c r="E78" s="36">
        <f t="shared" si="6"/>
        <v>27.156576107699863</v>
      </c>
      <c r="F78" s="36">
        <f t="shared" si="7"/>
        <v>49.957438009999912</v>
      </c>
    </row>
    <row r="79" spans="3:6" x14ac:dyDescent="0.2">
      <c r="C79" s="36">
        <f t="shared" si="9"/>
        <v>13.199999999999974</v>
      </c>
      <c r="D79" s="36">
        <f t="shared" si="8"/>
        <v>77.939152612799745</v>
      </c>
      <c r="E79" s="36">
        <f t="shared" si="6"/>
        <v>27.627788982799814</v>
      </c>
      <c r="F79" s="36">
        <f t="shared" si="7"/>
        <v>50.31136362999991</v>
      </c>
    </row>
    <row r="80" spans="3:6" x14ac:dyDescent="0.2">
      <c r="C80" s="36">
        <f t="shared" si="9"/>
        <v>13.299999999999974</v>
      </c>
      <c r="D80" s="36">
        <f t="shared" si="8"/>
        <v>78.784085315299734</v>
      </c>
      <c r="E80" s="36">
        <f t="shared" si="6"/>
        <v>28.118796065299847</v>
      </c>
      <c r="F80" s="36">
        <f t="shared" si="7"/>
        <v>50.665289249999915</v>
      </c>
    </row>
    <row r="81" spans="3:7" x14ac:dyDescent="0.2">
      <c r="C81" s="36">
        <f t="shared" si="9"/>
        <v>13.399999999999974</v>
      </c>
      <c r="D81" s="36">
        <f t="shared" si="8"/>
        <v>79.64881222519972</v>
      </c>
      <c r="E81" s="36">
        <f t="shared" si="6"/>
        <v>28.62959735519982</v>
      </c>
      <c r="F81" s="36">
        <f t="shared" si="7"/>
        <v>51.019214869999914</v>
      </c>
      <c r="G81" s="36"/>
    </row>
    <row r="82" spans="3:7" x14ac:dyDescent="0.2">
      <c r="C82" s="36">
        <f t="shared" si="9"/>
        <v>13.499999999999973</v>
      </c>
      <c r="D82" s="36">
        <f t="shared" si="8"/>
        <v>80.533333342499759</v>
      </c>
      <c r="E82" s="36">
        <f t="shared" si="6"/>
        <v>29.160192852499875</v>
      </c>
      <c r="F82" s="36">
        <f t="shared" si="7"/>
        <v>51.373140489999912</v>
      </c>
    </row>
    <row r="83" spans="3:7" x14ac:dyDescent="0.2">
      <c r="C83" s="36">
        <f t="shared" si="9"/>
        <v>13.599999999999973</v>
      </c>
      <c r="D83" s="36">
        <f t="shared" si="8"/>
        <v>81.43764866719971</v>
      </c>
      <c r="E83" s="36">
        <f t="shared" si="6"/>
        <v>29.710582557199814</v>
      </c>
      <c r="F83" s="36">
        <f t="shared" si="7"/>
        <v>51.72706610999991</v>
      </c>
    </row>
    <row r="84" spans="3:7" x14ac:dyDescent="0.2">
      <c r="C84" s="36">
        <f t="shared" si="9"/>
        <v>13.699999999999973</v>
      </c>
      <c r="D84" s="36">
        <f t="shared" si="8"/>
        <v>82.361758199299715</v>
      </c>
      <c r="E84" s="36">
        <f t="shared" si="6"/>
        <v>30.280766469299806</v>
      </c>
      <c r="F84" s="36">
        <f t="shared" si="7"/>
        <v>52.080991729999909</v>
      </c>
    </row>
    <row r="85" spans="3:7" x14ac:dyDescent="0.2">
      <c r="C85" s="36">
        <f t="shared" si="9"/>
        <v>13.799999999999972</v>
      </c>
      <c r="D85" s="36">
        <f t="shared" si="8"/>
        <v>83.305661938799716</v>
      </c>
      <c r="E85" s="36">
        <f t="shared" si="6"/>
        <v>30.870744588799823</v>
      </c>
      <c r="F85" s="36">
        <f t="shared" si="7"/>
        <v>52.434917349999907</v>
      </c>
    </row>
    <row r="86" spans="3:7" x14ac:dyDescent="0.2">
      <c r="C86" s="36">
        <f t="shared" si="9"/>
        <v>13.899999999999972</v>
      </c>
      <c r="D86" s="36">
        <f t="shared" si="8"/>
        <v>84.269359885699714</v>
      </c>
      <c r="E86" s="36">
        <f t="shared" si="6"/>
        <v>31.480516915699809</v>
      </c>
      <c r="F86" s="36">
        <f t="shared" si="7"/>
        <v>52.788842969999905</v>
      </c>
    </row>
    <row r="87" spans="3:7" x14ac:dyDescent="0.2">
      <c r="C87" s="36">
        <f t="shared" si="9"/>
        <v>13.999999999999972</v>
      </c>
      <c r="D87" s="36">
        <f t="shared" si="8"/>
        <v>85.252852039999681</v>
      </c>
      <c r="E87" s="36">
        <f t="shared" si="6"/>
        <v>32.11008344999982</v>
      </c>
      <c r="F87" s="36">
        <f t="shared" si="7"/>
        <v>53.142768589999903</v>
      </c>
    </row>
    <row r="88" spans="3:7" x14ac:dyDescent="0.2">
      <c r="C88" s="36">
        <f t="shared" si="9"/>
        <v>14.099999999999971</v>
      </c>
      <c r="D88" s="36">
        <f t="shared" si="8"/>
        <v>86.256138401699701</v>
      </c>
      <c r="E88" s="36">
        <f t="shared" si="6"/>
        <v>32.759444191699799</v>
      </c>
      <c r="F88" s="36">
        <f t="shared" si="7"/>
        <v>53.496694209999902</v>
      </c>
    </row>
    <row r="89" spans="3:7" x14ac:dyDescent="0.2">
      <c r="C89" s="36">
        <f t="shared" si="9"/>
        <v>14.199999999999971</v>
      </c>
      <c r="D89" s="36">
        <f t="shared" si="8"/>
        <v>87.27921897079969</v>
      </c>
      <c r="E89" s="36">
        <f t="shared" si="6"/>
        <v>33.428599140799776</v>
      </c>
      <c r="F89" s="36">
        <f t="shared" si="7"/>
        <v>53.8506198299999</v>
      </c>
    </row>
    <row r="90" spans="3:7" x14ac:dyDescent="0.2">
      <c r="C90" s="36">
        <f t="shared" si="9"/>
        <v>14.299999999999971</v>
      </c>
      <c r="D90" s="36">
        <f t="shared" si="8"/>
        <v>88.322093747299675</v>
      </c>
      <c r="E90" s="36">
        <f t="shared" si="6"/>
        <v>34.117548297299805</v>
      </c>
      <c r="F90" s="36">
        <f t="shared" si="7"/>
        <v>54.204545449999898</v>
      </c>
    </row>
    <row r="91" spans="3:7" x14ac:dyDescent="0.2">
      <c r="C91" s="36">
        <f t="shared" si="9"/>
        <v>14.39999999999997</v>
      </c>
      <c r="D91" s="36">
        <f t="shared" si="8"/>
        <v>89.384762731199658</v>
      </c>
      <c r="E91" s="36">
        <f t="shared" si="6"/>
        <v>34.826291661199747</v>
      </c>
      <c r="F91" s="36">
        <f t="shared" si="7"/>
        <v>54.558471069999896</v>
      </c>
    </row>
    <row r="92" spans="3:7" x14ac:dyDescent="0.2">
      <c r="C92" s="36">
        <f t="shared" si="9"/>
        <v>14.49999999999997</v>
      </c>
      <c r="D92" s="36">
        <f t="shared" si="8"/>
        <v>90.467225922499608</v>
      </c>
      <c r="E92" s="36">
        <f t="shared" si="6"/>
        <v>35.554829232499713</v>
      </c>
      <c r="F92" s="36">
        <f t="shared" si="7"/>
        <v>54.912396689999895</v>
      </c>
    </row>
    <row r="93" spans="3:7" x14ac:dyDescent="0.2">
      <c r="C93" s="36">
        <f t="shared" si="9"/>
        <v>14.599999999999969</v>
      </c>
      <c r="D93" s="36">
        <f t="shared" si="8"/>
        <v>91.569483321199641</v>
      </c>
      <c r="E93" s="36">
        <f t="shared" si="6"/>
        <v>36.303161011199762</v>
      </c>
      <c r="F93" s="36">
        <f t="shared" si="7"/>
        <v>55.266322309999893</v>
      </c>
    </row>
    <row r="94" spans="3:7" x14ac:dyDescent="0.2">
      <c r="C94" s="36">
        <f t="shared" si="9"/>
        <v>14.699999999999969</v>
      </c>
      <c r="D94" s="36">
        <f t="shared" si="8"/>
        <v>92.691534927299642</v>
      </c>
      <c r="E94" s="36">
        <f t="shared" si="6"/>
        <v>37.071286997299723</v>
      </c>
      <c r="F94" s="36">
        <f t="shared" si="7"/>
        <v>55.620247929999891</v>
      </c>
    </row>
    <row r="95" spans="3:7" x14ac:dyDescent="0.2">
      <c r="C95" s="36">
        <f t="shared" si="9"/>
        <v>14.799999999999969</v>
      </c>
      <c r="D95" s="36">
        <f t="shared" si="8"/>
        <v>93.833380740799583</v>
      </c>
      <c r="E95" s="36">
        <f t="shared" si="6"/>
        <v>37.859207190799737</v>
      </c>
      <c r="F95" s="36">
        <f t="shared" si="7"/>
        <v>55.974173549999897</v>
      </c>
    </row>
    <row r="96" spans="3:7" x14ac:dyDescent="0.2">
      <c r="C96" s="36">
        <f t="shared" si="9"/>
        <v>14.899999999999968</v>
      </c>
      <c r="D96" s="36">
        <f t="shared" si="8"/>
        <v>94.995020761699607</v>
      </c>
      <c r="E96" s="36">
        <f t="shared" si="6"/>
        <v>38.666921591699719</v>
      </c>
      <c r="F96" s="36">
        <f t="shared" si="7"/>
        <v>56.328099169999895</v>
      </c>
    </row>
    <row r="97" spans="3:6" x14ac:dyDescent="0.2">
      <c r="C97" s="36">
        <f t="shared" si="9"/>
        <v>14.999999999999968</v>
      </c>
      <c r="D97" s="36">
        <f t="shared" si="8"/>
        <v>96.176454989999627</v>
      </c>
      <c r="E97" s="36">
        <f t="shared" si="6"/>
        <v>39.494430199999698</v>
      </c>
      <c r="F97" s="36">
        <f t="shared" si="7"/>
        <v>56.682024789999893</v>
      </c>
    </row>
    <row r="98" spans="3:6" x14ac:dyDescent="0.2">
      <c r="C98" s="36"/>
      <c r="D98" s="36"/>
      <c r="E98" s="36"/>
      <c r="F98" s="36"/>
    </row>
    <row r="99" spans="3:6" x14ac:dyDescent="0.2">
      <c r="C99" s="36"/>
      <c r="D99" s="36"/>
      <c r="E99" s="36"/>
      <c r="F99" s="36"/>
    </row>
    <row r="100" spans="3:6" x14ac:dyDescent="0.2">
      <c r="C100" s="36"/>
    </row>
    <row r="101" spans="3:6" x14ac:dyDescent="0.2">
      <c r="C101" s="36"/>
    </row>
    <row r="102" spans="3:6" x14ac:dyDescent="0.2">
      <c r="C102" s="36"/>
    </row>
    <row r="103" spans="3:6" x14ac:dyDescent="0.2">
      <c r="C103" s="36"/>
    </row>
    <row r="104" spans="3:6" x14ac:dyDescent="0.2">
      <c r="C104" s="36"/>
    </row>
    <row r="105" spans="3:6" x14ac:dyDescent="0.2">
      <c r="C105" s="36"/>
    </row>
    <row r="106" spans="3:6" x14ac:dyDescent="0.2">
      <c r="C106" s="36"/>
    </row>
    <row r="107" spans="3:6" x14ac:dyDescent="0.2">
      <c r="C107" s="36"/>
    </row>
    <row r="108" spans="3:6" x14ac:dyDescent="0.2">
      <c r="C108" s="36"/>
    </row>
    <row r="109" spans="3:6" x14ac:dyDescent="0.2">
      <c r="C109" s="36"/>
    </row>
    <row r="110" spans="3:6" x14ac:dyDescent="0.2">
      <c r="C110" s="36"/>
    </row>
    <row r="111" spans="3:6" x14ac:dyDescent="0.2">
      <c r="C111" s="36"/>
    </row>
    <row r="112" spans="3:6" x14ac:dyDescent="0.2">
      <c r="C112" s="36"/>
    </row>
    <row r="113" spans="3:3" x14ac:dyDescent="0.2">
      <c r="C113" s="36"/>
    </row>
    <row r="114" spans="3:3" x14ac:dyDescent="0.2">
      <c r="C114" s="36"/>
    </row>
    <row r="115" spans="3:3" x14ac:dyDescent="0.2">
      <c r="C115" s="36"/>
    </row>
    <row r="116" spans="3:3" x14ac:dyDescent="0.2">
      <c r="C116" s="36"/>
    </row>
    <row r="117" spans="3:3" x14ac:dyDescent="0.2">
      <c r="C117" s="36"/>
    </row>
    <row r="118" spans="3:3" x14ac:dyDescent="0.2">
      <c r="C118" s="36"/>
    </row>
    <row r="119" spans="3:3" x14ac:dyDescent="0.2">
      <c r="C119" s="36"/>
    </row>
    <row r="120" spans="3:3" x14ac:dyDescent="0.2">
      <c r="C120" s="36"/>
    </row>
    <row r="121" spans="3:3" x14ac:dyDescent="0.2">
      <c r="C121" s="36"/>
    </row>
    <row r="122" spans="3:3" x14ac:dyDescent="0.2">
      <c r="C122" s="36"/>
    </row>
    <row r="123" spans="3:3" x14ac:dyDescent="0.2">
      <c r="C123" s="36"/>
    </row>
    <row r="124" spans="3:3" x14ac:dyDescent="0.2">
      <c r="C124" s="36"/>
    </row>
    <row r="125" spans="3:3" x14ac:dyDescent="0.2">
      <c r="C125" s="36"/>
    </row>
    <row r="126" spans="3:3" x14ac:dyDescent="0.2">
      <c r="C126" s="36"/>
    </row>
    <row r="127" spans="3:3" x14ac:dyDescent="0.2">
      <c r="C127" s="36"/>
    </row>
    <row r="128" spans="3:3" x14ac:dyDescent="0.2">
      <c r="C128" s="36"/>
    </row>
    <row r="129" spans="3:3" x14ac:dyDescent="0.2">
      <c r="C129" s="36"/>
    </row>
    <row r="130" spans="3:3" x14ac:dyDescent="0.2">
      <c r="C130" s="36"/>
    </row>
    <row r="131" spans="3:3" x14ac:dyDescent="0.2">
      <c r="C131" s="36"/>
    </row>
    <row r="132" spans="3:3" x14ac:dyDescent="0.2">
      <c r="C132" s="36"/>
    </row>
    <row r="133" spans="3:3" x14ac:dyDescent="0.2">
      <c r="C133" s="36"/>
    </row>
    <row r="134" spans="3:3" x14ac:dyDescent="0.2">
      <c r="C134" s="36"/>
    </row>
    <row r="135" spans="3:3" x14ac:dyDescent="0.2">
      <c r="C135" s="36"/>
    </row>
    <row r="136" spans="3:3" x14ac:dyDescent="0.2">
      <c r="C136" s="36"/>
    </row>
    <row r="137" spans="3:3" x14ac:dyDescent="0.2">
      <c r="C137" s="36"/>
    </row>
    <row r="138" spans="3:3" x14ac:dyDescent="0.2">
      <c r="C138" s="36"/>
    </row>
    <row r="139" spans="3:3" x14ac:dyDescent="0.2">
      <c r="C139" s="36"/>
    </row>
    <row r="140" spans="3:3" x14ac:dyDescent="0.2">
      <c r="C140" s="36"/>
    </row>
    <row r="141" spans="3:3" x14ac:dyDescent="0.2">
      <c r="C141" s="36"/>
    </row>
    <row r="142" spans="3:3" x14ac:dyDescent="0.2">
      <c r="C142" s="36"/>
    </row>
    <row r="143" spans="3:3" x14ac:dyDescent="0.2">
      <c r="C143" s="36"/>
    </row>
    <row r="144" spans="3:3" x14ac:dyDescent="0.2">
      <c r="C144" s="36"/>
    </row>
    <row r="145" spans="3:3" x14ac:dyDescent="0.2">
      <c r="C145" s="36"/>
    </row>
    <row r="146" spans="3:3" x14ac:dyDescent="0.2">
      <c r="C146" s="36"/>
    </row>
    <row r="147" spans="3:3" x14ac:dyDescent="0.2">
      <c r="C147" s="36"/>
    </row>
    <row r="148" spans="3:3" x14ac:dyDescent="0.2">
      <c r="C148" s="36"/>
    </row>
    <row r="149" spans="3:3" x14ac:dyDescent="0.2">
      <c r="C149" s="36"/>
    </row>
    <row r="150" spans="3:3" x14ac:dyDescent="0.2">
      <c r="C150" s="36"/>
    </row>
    <row r="151" spans="3:3" x14ac:dyDescent="0.2">
      <c r="C151" s="36"/>
    </row>
    <row r="152" spans="3:3" x14ac:dyDescent="0.2">
      <c r="C152" s="36"/>
    </row>
    <row r="153" spans="3:3" x14ac:dyDescent="0.2">
      <c r="C153" s="36"/>
    </row>
    <row r="154" spans="3:3" x14ac:dyDescent="0.2">
      <c r="C154" s="36"/>
    </row>
    <row r="155" spans="3:3" x14ac:dyDescent="0.2">
      <c r="C155" s="36"/>
    </row>
    <row r="156" spans="3:3" x14ac:dyDescent="0.2">
      <c r="C156" s="36"/>
    </row>
  </sheetData>
  <phoneticPr fontId="7" type="noConversion"/>
  <pageMargins left="0.75" right="0.75" top="1" bottom="1" header="0.5" footer="0.5"/>
  <pageSetup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Q782"/>
  <sheetViews>
    <sheetView workbookViewId="0">
      <selection activeCell="G5" sqref="G5"/>
    </sheetView>
  </sheetViews>
  <sheetFormatPr defaultRowHeight="12.75" x14ac:dyDescent="0.2"/>
  <cols>
    <col min="3" max="3" width="13.85546875" customWidth="1"/>
    <col min="4" max="4" width="15" customWidth="1"/>
    <col min="5" max="5" width="20.28515625" style="9" bestFit="1" customWidth="1"/>
    <col min="6" max="6" width="20.42578125" bestFit="1" customWidth="1"/>
    <col min="7" max="7" width="20.28515625" bestFit="1" customWidth="1"/>
  </cols>
  <sheetData>
    <row r="1" spans="2:14" x14ac:dyDescent="0.2">
      <c r="C1" s="1" t="s">
        <v>52</v>
      </c>
      <c r="D1" s="1" t="s">
        <v>44</v>
      </c>
      <c r="E1" s="1" t="s">
        <v>43</v>
      </c>
      <c r="G1" s="1"/>
      <c r="H1" s="1"/>
    </row>
    <row r="2" spans="2:14" x14ac:dyDescent="0.2">
      <c r="C2" s="1" t="s">
        <v>54</v>
      </c>
      <c r="D2">
        <f>'Time Cost Model'!$E$2</f>
        <v>0.98971036999999995</v>
      </c>
      <c r="E2">
        <v>1.140421E-2</v>
      </c>
      <c r="G2" s="9"/>
      <c r="H2" s="9"/>
      <c r="I2" s="42"/>
    </row>
    <row r="3" spans="2:14" x14ac:dyDescent="0.2">
      <c r="C3" s="1" t="s">
        <v>55</v>
      </c>
      <c r="D3">
        <f>'Time Cost Model'!$E$3</f>
        <v>-21.31725398</v>
      </c>
      <c r="E3">
        <v>-0.36328955000000002</v>
      </c>
      <c r="G3" s="9"/>
      <c r="H3" s="9"/>
      <c r="I3" s="42"/>
    </row>
    <row r="4" spans="2:14" x14ac:dyDescent="0.2">
      <c r="C4" s="1" t="s">
        <v>56</v>
      </c>
      <c r="D4">
        <f>'Time Cost Model'!$E$4</f>
        <v>136.56840664999999</v>
      </c>
      <c r="E4">
        <v>3.6663048100000002</v>
      </c>
      <c r="G4" s="36"/>
      <c r="H4" s="9"/>
      <c r="I4" s="42"/>
      <c r="L4" s="36"/>
      <c r="M4" s="36"/>
      <c r="N4" s="48"/>
    </row>
    <row r="5" spans="2:14" x14ac:dyDescent="0.2">
      <c r="C5" s="1" t="s">
        <v>57</v>
      </c>
      <c r="E5">
        <v>-11.07269795</v>
      </c>
      <c r="G5" s="9"/>
      <c r="H5" s="9"/>
      <c r="I5" s="42"/>
    </row>
    <row r="6" spans="2:14" x14ac:dyDescent="0.2">
      <c r="D6" s="1"/>
      <c r="E6" s="37"/>
      <c r="F6" s="1"/>
      <c r="G6" s="9"/>
      <c r="H6" s="39"/>
      <c r="I6" s="42"/>
    </row>
    <row r="7" spans="2:14" x14ac:dyDescent="0.2">
      <c r="C7" s="35" t="s">
        <v>22</v>
      </c>
      <c r="D7" s="35" t="s">
        <v>44</v>
      </c>
      <c r="E7" s="38" t="s">
        <v>43</v>
      </c>
      <c r="F7" s="35"/>
      <c r="G7" s="9"/>
      <c r="H7" s="9"/>
      <c r="I7" s="42"/>
    </row>
    <row r="8" spans="2:14" x14ac:dyDescent="0.2">
      <c r="C8">
        <v>6</v>
      </c>
      <c r="D8" s="36">
        <f t="shared" ref="D8:D39" si="0" xml:space="preserve"> $D$2*C8*C8+$D$3*C8 +$D$4</f>
        <v>44.294456089999983</v>
      </c>
      <c r="E8" s="9">
        <f t="shared" ref="E8:E39" si="1">$E$2*C8^3+$E$3*C8^2 +$E$4*C8 +$E$5</f>
        <v>0.31001647000000077</v>
      </c>
    </row>
    <row r="9" spans="2:14" x14ac:dyDescent="0.2">
      <c r="C9">
        <f t="shared" ref="C9:C40" si="2">C8+0.1</f>
        <v>6.1</v>
      </c>
      <c r="D9" s="36">
        <f t="shared" si="0"/>
        <v>43.360280239700003</v>
      </c>
      <c r="E9" s="9">
        <f t="shared" si="1"/>
        <v>0.36229622551000062</v>
      </c>
    </row>
    <row r="10" spans="2:14" x14ac:dyDescent="0.2">
      <c r="C10">
        <f t="shared" si="2"/>
        <v>6.1999999999999993</v>
      </c>
      <c r="D10" s="36">
        <f t="shared" si="0"/>
        <v>42.445898596799978</v>
      </c>
      <c r="E10" s="9">
        <f t="shared" si="1"/>
        <v>0.41148413087999991</v>
      </c>
    </row>
    <row r="11" spans="2:14" x14ac:dyDescent="0.2">
      <c r="C11">
        <f t="shared" si="2"/>
        <v>6.2999999999999989</v>
      </c>
      <c r="D11" s="36">
        <f t="shared" si="0"/>
        <v>41.551311161299992</v>
      </c>
      <c r="E11" s="9">
        <f t="shared" si="1"/>
        <v>0.4576486113699989</v>
      </c>
    </row>
    <row r="12" spans="2:14" x14ac:dyDescent="0.2">
      <c r="C12">
        <f t="shared" si="2"/>
        <v>6.3999999999999986</v>
      </c>
      <c r="D12" s="36">
        <f t="shared" si="0"/>
        <v>40.676517933199989</v>
      </c>
      <c r="E12" s="9">
        <f t="shared" si="1"/>
        <v>0.50085809224000322</v>
      </c>
    </row>
    <row r="13" spans="2:14" x14ac:dyDescent="0.2">
      <c r="C13">
        <f t="shared" si="2"/>
        <v>6.4999999999999982</v>
      </c>
      <c r="D13" s="36">
        <f t="shared" si="0"/>
        <v>39.821518912500011</v>
      </c>
      <c r="E13" s="9">
        <f t="shared" si="1"/>
        <v>0.54118099874999892</v>
      </c>
    </row>
    <row r="14" spans="2:14" x14ac:dyDescent="0.2">
      <c r="B14" s="9"/>
      <c r="C14">
        <f t="shared" si="2"/>
        <v>6.5999999999999979</v>
      </c>
      <c r="D14" s="36">
        <f t="shared" si="0"/>
        <v>38.986314099199987</v>
      </c>
      <c r="E14" s="9">
        <f t="shared" si="1"/>
        <v>0.57868575615999696</v>
      </c>
    </row>
    <row r="15" spans="2:14" x14ac:dyDescent="0.2">
      <c r="C15">
        <f t="shared" si="2"/>
        <v>6.6999999999999975</v>
      </c>
      <c r="D15" s="36">
        <f t="shared" si="0"/>
        <v>38.170903493299988</v>
      </c>
      <c r="E15" s="9">
        <f t="shared" si="1"/>
        <v>0.6134407897299976</v>
      </c>
    </row>
    <row r="16" spans="2:14" x14ac:dyDescent="0.2">
      <c r="C16">
        <f t="shared" si="2"/>
        <v>6.7999999999999972</v>
      </c>
      <c r="D16" s="36">
        <f t="shared" si="0"/>
        <v>37.375287094800001</v>
      </c>
      <c r="E16" s="9">
        <f t="shared" si="1"/>
        <v>0.64551452472000115</v>
      </c>
    </row>
    <row r="17" spans="3:5" x14ac:dyDescent="0.2">
      <c r="C17">
        <f t="shared" si="2"/>
        <v>6.8999999999999968</v>
      </c>
      <c r="D17" s="36">
        <f t="shared" si="0"/>
        <v>36.59946490370001</v>
      </c>
      <c r="E17" s="9">
        <f t="shared" si="1"/>
        <v>0.67497538639000076</v>
      </c>
    </row>
    <row r="18" spans="3:5" x14ac:dyDescent="0.2">
      <c r="C18">
        <f t="shared" si="2"/>
        <v>6.9999999999999964</v>
      </c>
      <c r="D18" s="36">
        <f t="shared" si="0"/>
        <v>35.843436920000016</v>
      </c>
      <c r="E18" s="9">
        <f t="shared" si="1"/>
        <v>0.70189180000000029</v>
      </c>
    </row>
    <row r="19" spans="3:5" x14ac:dyDescent="0.2">
      <c r="C19">
        <f t="shared" si="2"/>
        <v>7.0999999999999961</v>
      </c>
      <c r="D19" s="36">
        <f t="shared" si="0"/>
        <v>35.107203143700005</v>
      </c>
      <c r="E19" s="9">
        <f t="shared" si="1"/>
        <v>0.72633219080999822</v>
      </c>
    </row>
    <row r="20" spans="3:5" x14ac:dyDescent="0.2">
      <c r="C20">
        <f t="shared" si="2"/>
        <v>7.1999999999999957</v>
      </c>
      <c r="D20" s="36">
        <f t="shared" si="0"/>
        <v>34.390763574800005</v>
      </c>
      <c r="E20" s="9">
        <f t="shared" si="1"/>
        <v>0.74836498408000196</v>
      </c>
    </row>
    <row r="21" spans="3:5" x14ac:dyDescent="0.2">
      <c r="C21">
        <f t="shared" si="2"/>
        <v>7.2999999999999954</v>
      </c>
      <c r="D21" s="36">
        <f t="shared" si="0"/>
        <v>33.694118213300015</v>
      </c>
      <c r="E21" s="9">
        <f t="shared" si="1"/>
        <v>0.76805860506999935</v>
      </c>
    </row>
    <row r="22" spans="3:5" x14ac:dyDescent="0.2">
      <c r="C22">
        <f t="shared" si="2"/>
        <v>7.399999999999995</v>
      </c>
      <c r="D22" s="36">
        <f t="shared" si="0"/>
        <v>33.017267059200023</v>
      </c>
      <c r="E22" s="9">
        <f t="shared" si="1"/>
        <v>0.78548147903999954</v>
      </c>
    </row>
    <row r="23" spans="3:5" x14ac:dyDescent="0.2">
      <c r="C23">
        <f t="shared" si="2"/>
        <v>7.4999999999999947</v>
      </c>
      <c r="D23" s="36">
        <f t="shared" si="0"/>
        <v>32.360210112499999</v>
      </c>
      <c r="E23" s="9">
        <f t="shared" si="1"/>
        <v>0.8007020312499975</v>
      </c>
    </row>
    <row r="24" spans="3:5" x14ac:dyDescent="0.2">
      <c r="C24">
        <f t="shared" si="2"/>
        <v>7.5999999999999943</v>
      </c>
      <c r="D24" s="36">
        <f t="shared" si="0"/>
        <v>31.722947373200014</v>
      </c>
      <c r="E24" s="9">
        <f t="shared" si="1"/>
        <v>0.81378868696000062</v>
      </c>
    </row>
    <row r="25" spans="3:5" x14ac:dyDescent="0.2">
      <c r="C25">
        <f t="shared" si="2"/>
        <v>7.699999999999994</v>
      </c>
      <c r="D25" s="36">
        <f t="shared" si="0"/>
        <v>31.105478841300027</v>
      </c>
      <c r="E25" s="9">
        <f t="shared" si="1"/>
        <v>0.82480987142999673</v>
      </c>
    </row>
    <row r="26" spans="3:5" x14ac:dyDescent="0.2">
      <c r="C26">
        <f t="shared" si="2"/>
        <v>7.7999999999999936</v>
      </c>
      <c r="D26" s="36">
        <f t="shared" si="0"/>
        <v>30.507804516800022</v>
      </c>
      <c r="E26" s="9">
        <f t="shared" si="1"/>
        <v>0.83383400992000212</v>
      </c>
    </row>
    <row r="27" spans="3:5" x14ac:dyDescent="0.2">
      <c r="C27">
        <f t="shared" si="2"/>
        <v>7.8999999999999932</v>
      </c>
      <c r="D27" s="36">
        <f t="shared" si="0"/>
        <v>29.929924399700042</v>
      </c>
      <c r="E27" s="9">
        <f t="shared" si="1"/>
        <v>0.84092952768999929</v>
      </c>
    </row>
    <row r="28" spans="3:5" x14ac:dyDescent="0.2">
      <c r="C28">
        <f t="shared" si="2"/>
        <v>7.9999999999999929</v>
      </c>
      <c r="D28" s="36">
        <f t="shared" si="0"/>
        <v>29.371838490000016</v>
      </c>
      <c r="E28" s="9">
        <f t="shared" si="1"/>
        <v>0.84616485000000274</v>
      </c>
    </row>
    <row r="29" spans="3:5" x14ac:dyDescent="0.2">
      <c r="C29">
        <f t="shared" si="2"/>
        <v>8.0999999999999925</v>
      </c>
      <c r="D29" s="36">
        <f t="shared" si="0"/>
        <v>28.833546787700016</v>
      </c>
      <c r="E29" s="9">
        <f t="shared" si="1"/>
        <v>0.849608402109995</v>
      </c>
    </row>
    <row r="30" spans="3:5" x14ac:dyDescent="0.2">
      <c r="C30">
        <f t="shared" si="2"/>
        <v>8.1999999999999922</v>
      </c>
      <c r="D30" s="36">
        <f t="shared" si="0"/>
        <v>28.315049292800026</v>
      </c>
      <c r="E30" s="9">
        <f t="shared" si="1"/>
        <v>0.8513286092800012</v>
      </c>
    </row>
    <row r="31" spans="3:5" x14ac:dyDescent="0.2">
      <c r="C31">
        <f t="shared" si="2"/>
        <v>8.2999999999999918</v>
      </c>
      <c r="D31" s="36">
        <f t="shared" si="0"/>
        <v>27.816346005300034</v>
      </c>
      <c r="E31" s="9">
        <f t="shared" si="1"/>
        <v>0.85139389677000032</v>
      </c>
    </row>
    <row r="32" spans="3:5" x14ac:dyDescent="0.2">
      <c r="C32">
        <f t="shared" si="2"/>
        <v>8.3999999999999915</v>
      </c>
      <c r="D32" s="36">
        <f t="shared" si="0"/>
        <v>27.337436925200009</v>
      </c>
      <c r="E32" s="9">
        <f t="shared" si="1"/>
        <v>0.84987268983999975</v>
      </c>
    </row>
    <row r="33" spans="3:17" x14ac:dyDescent="0.2">
      <c r="C33">
        <f t="shared" si="2"/>
        <v>8.4999999999999911</v>
      </c>
      <c r="D33" s="36">
        <f t="shared" si="0"/>
        <v>26.87832205250001</v>
      </c>
      <c r="E33" s="9">
        <f t="shared" si="1"/>
        <v>0.84683341375000332</v>
      </c>
    </row>
    <row r="34" spans="3:17" x14ac:dyDescent="0.2">
      <c r="C34">
        <f t="shared" si="2"/>
        <v>8.5999999999999908</v>
      </c>
      <c r="D34" s="36">
        <f t="shared" si="0"/>
        <v>26.439001387200022</v>
      </c>
      <c r="E34" s="9">
        <f t="shared" si="1"/>
        <v>0.8423444937600042</v>
      </c>
    </row>
    <row r="35" spans="3:17" x14ac:dyDescent="0.2">
      <c r="C35">
        <f t="shared" si="2"/>
        <v>8.6999999999999904</v>
      </c>
      <c r="D35" s="36">
        <f t="shared" si="0"/>
        <v>26.019474929300031</v>
      </c>
      <c r="E35" s="9">
        <f t="shared" si="1"/>
        <v>0.83647435512999913</v>
      </c>
    </row>
    <row r="36" spans="3:17" x14ac:dyDescent="0.2">
      <c r="C36">
        <f t="shared" si="2"/>
        <v>8.7999999999999901</v>
      </c>
      <c r="D36" s="36">
        <f t="shared" si="0"/>
        <v>25.619742678800037</v>
      </c>
      <c r="E36" s="9">
        <f t="shared" si="1"/>
        <v>0.82929142312000259</v>
      </c>
    </row>
    <row r="37" spans="3:17" x14ac:dyDescent="0.2">
      <c r="C37">
        <f t="shared" si="2"/>
        <v>8.8999999999999897</v>
      </c>
      <c r="D37" s="36">
        <f t="shared" si="0"/>
        <v>25.239804635699997</v>
      </c>
      <c r="E37" s="9">
        <f t="shared" si="1"/>
        <v>0.82086412298999711</v>
      </c>
    </row>
    <row r="38" spans="3:17" x14ac:dyDescent="0.2">
      <c r="C38">
        <f t="shared" si="2"/>
        <v>8.9999999999999893</v>
      </c>
      <c r="D38" s="36">
        <f t="shared" si="0"/>
        <v>24.879660800000011</v>
      </c>
      <c r="E38" s="9">
        <f t="shared" si="1"/>
        <v>0.81126088000000074</v>
      </c>
    </row>
    <row r="39" spans="3:17" x14ac:dyDescent="0.2">
      <c r="C39">
        <f t="shared" si="2"/>
        <v>9.099999999999989</v>
      </c>
      <c r="D39" s="36">
        <f t="shared" si="0"/>
        <v>24.539311171700021</v>
      </c>
      <c r="E39" s="9">
        <f t="shared" si="1"/>
        <v>0.80055011941000309</v>
      </c>
    </row>
    <row r="40" spans="3:17" x14ac:dyDescent="0.2">
      <c r="C40">
        <f t="shared" si="2"/>
        <v>9.1999999999999886</v>
      </c>
      <c r="D40" s="36">
        <f t="shared" ref="D40:D71" si="3" xml:space="preserve"> $D$2*C40*C40+$D$3*C40 +$D$4</f>
        <v>24.218755750800014</v>
      </c>
      <c r="E40" s="9">
        <f t="shared" ref="E40:E71" si="4">$E$2*C40^3+$E$3*C40^2 +$E$4*C40 +$E$5</f>
        <v>0.7888002664800009</v>
      </c>
    </row>
    <row r="41" spans="3:17" ht="12" customHeight="1" x14ac:dyDescent="0.2">
      <c r="C41">
        <f t="shared" ref="C41:C72" si="5">C40+0.1</f>
        <v>9.2999999999999883</v>
      </c>
      <c r="D41" s="36">
        <f t="shared" si="3"/>
        <v>23.91799453729999</v>
      </c>
      <c r="E41" s="9">
        <f t="shared" si="4"/>
        <v>0.77607974647000155</v>
      </c>
    </row>
    <row r="42" spans="3:17" x14ac:dyDescent="0.2">
      <c r="C42">
        <f t="shared" si="5"/>
        <v>9.3999999999999879</v>
      </c>
      <c r="D42" s="36">
        <f t="shared" si="3"/>
        <v>23.637027531200005</v>
      </c>
      <c r="E42" s="9">
        <f t="shared" si="4"/>
        <v>0.76245698464000178</v>
      </c>
    </row>
    <row r="43" spans="3:17" x14ac:dyDescent="0.2">
      <c r="C43">
        <f t="shared" si="5"/>
        <v>9.4999999999999876</v>
      </c>
      <c r="D43" s="36">
        <f t="shared" si="3"/>
        <v>23.375854732500017</v>
      </c>
      <c r="E43" s="9">
        <f t="shared" si="4"/>
        <v>0.74800040624999831</v>
      </c>
      <c r="Q43" s="36"/>
    </row>
    <row r="44" spans="3:17" x14ac:dyDescent="0.2">
      <c r="C44">
        <f t="shared" si="5"/>
        <v>9.5999999999999872</v>
      </c>
      <c r="D44" s="36">
        <f t="shared" si="3"/>
        <v>23.134476141200011</v>
      </c>
      <c r="E44" s="9">
        <f t="shared" si="4"/>
        <v>0.73277843656000208</v>
      </c>
      <c r="Q44" s="36"/>
    </row>
    <row r="45" spans="3:17" x14ac:dyDescent="0.2">
      <c r="C45">
        <f t="shared" si="5"/>
        <v>9.6999999999999869</v>
      </c>
      <c r="D45" s="36">
        <f t="shared" si="3"/>
        <v>22.912891757300017</v>
      </c>
      <c r="E45" s="9">
        <f t="shared" si="4"/>
        <v>0.71685950082999561</v>
      </c>
      <c r="Q45" s="36"/>
    </row>
    <row r="46" spans="3:17" x14ac:dyDescent="0.2">
      <c r="C46">
        <f t="shared" si="5"/>
        <v>9.7999999999999865</v>
      </c>
      <c r="D46" s="36">
        <f t="shared" si="3"/>
        <v>22.711101580799991</v>
      </c>
      <c r="E46" s="9">
        <f t="shared" si="4"/>
        <v>0.7003120243200005</v>
      </c>
      <c r="O46" s="9"/>
      <c r="Q46" s="36"/>
    </row>
    <row r="47" spans="3:17" x14ac:dyDescent="0.2">
      <c r="C47">
        <f t="shared" si="5"/>
        <v>9.8999999999999861</v>
      </c>
      <c r="D47" s="36">
        <f t="shared" si="3"/>
        <v>22.529105611700004</v>
      </c>
      <c r="E47" s="9">
        <f t="shared" si="4"/>
        <v>0.68320443229000283</v>
      </c>
      <c r="K47" s="40"/>
      <c r="Q47" s="36"/>
    </row>
    <row r="48" spans="3:17" x14ac:dyDescent="0.2">
      <c r="C48">
        <f t="shared" si="5"/>
        <v>9.9999999999999858</v>
      </c>
      <c r="D48" s="36">
        <f t="shared" si="3"/>
        <v>22.36690385</v>
      </c>
      <c r="E48" s="9">
        <f t="shared" si="4"/>
        <v>0.66560514999999576</v>
      </c>
      <c r="K48" s="40"/>
      <c r="N48" s="9"/>
      <c r="Q48" s="36"/>
    </row>
    <row r="49" spans="3:11" x14ac:dyDescent="0.2">
      <c r="C49">
        <f t="shared" si="5"/>
        <v>10.099999999999985</v>
      </c>
      <c r="D49" s="36">
        <f t="shared" si="3"/>
        <v>22.224496295700007</v>
      </c>
      <c r="E49" s="9">
        <f t="shared" si="4"/>
        <v>0.64758260271000445</v>
      </c>
      <c r="J49" s="40"/>
      <c r="K49" s="40"/>
    </row>
    <row r="50" spans="3:11" x14ac:dyDescent="0.2">
      <c r="C50">
        <f t="shared" si="5"/>
        <v>10.199999999999985</v>
      </c>
      <c r="D50" s="36">
        <f t="shared" si="3"/>
        <v>22.101882948799982</v>
      </c>
      <c r="E50" s="9">
        <f t="shared" si="4"/>
        <v>0.62920521568000787</v>
      </c>
      <c r="I50" s="9"/>
      <c r="J50" s="40"/>
      <c r="K50" s="40"/>
    </row>
    <row r="51" spans="3:11" x14ac:dyDescent="0.2">
      <c r="C51">
        <f t="shared" si="5"/>
        <v>10.299999999999985</v>
      </c>
      <c r="D51" s="36">
        <f t="shared" si="3"/>
        <v>21.999063809299997</v>
      </c>
      <c r="E51" s="9">
        <f t="shared" si="4"/>
        <v>0.61054141416999919</v>
      </c>
      <c r="I51" s="9"/>
      <c r="J51" s="40"/>
      <c r="K51" s="40"/>
    </row>
    <row r="52" spans="3:11" x14ac:dyDescent="0.2">
      <c r="C52">
        <f t="shared" si="5"/>
        <v>10.399999999999984</v>
      </c>
      <c r="D52" s="36">
        <f t="shared" si="3"/>
        <v>21.916038877199981</v>
      </c>
      <c r="E52" s="9">
        <f t="shared" si="4"/>
        <v>0.59165962344000711</v>
      </c>
      <c r="I52" s="9"/>
      <c r="J52" s="40"/>
      <c r="K52" s="40"/>
    </row>
    <row r="53" spans="3:11" x14ac:dyDescent="0.2">
      <c r="C53">
        <f t="shared" si="5"/>
        <v>10.499999999999984</v>
      </c>
      <c r="D53" s="36">
        <f t="shared" si="3"/>
        <v>21.852808152499989</v>
      </c>
      <c r="E53" s="9">
        <f t="shared" si="4"/>
        <v>0.57262826874999639</v>
      </c>
      <c r="J53" s="40"/>
      <c r="K53" s="40"/>
    </row>
    <row r="54" spans="3:11" x14ac:dyDescent="0.2">
      <c r="C54">
        <f t="shared" si="5"/>
        <v>10.599999999999984</v>
      </c>
      <c r="D54" s="36">
        <f t="shared" si="3"/>
        <v>21.809371635199994</v>
      </c>
      <c r="E54" s="9">
        <f t="shared" si="4"/>
        <v>0.55351577536000285</v>
      </c>
      <c r="J54" s="40"/>
      <c r="K54" s="40"/>
    </row>
    <row r="55" spans="3:11" x14ac:dyDescent="0.2">
      <c r="C55">
        <f t="shared" si="5"/>
        <v>10.699999999999983</v>
      </c>
      <c r="D55" s="36">
        <f t="shared" si="3"/>
        <v>21.785729325299982</v>
      </c>
      <c r="E55" s="9">
        <f t="shared" si="4"/>
        <v>0.53439056853000544</v>
      </c>
      <c r="J55" s="40"/>
      <c r="K55" s="40"/>
    </row>
    <row r="56" spans="3:11" x14ac:dyDescent="0.2">
      <c r="C56">
        <f t="shared" si="5"/>
        <v>10.799999999999983</v>
      </c>
      <c r="D56" s="36">
        <f t="shared" si="3"/>
        <v>21.781881222799967</v>
      </c>
      <c r="E56" s="9">
        <f t="shared" si="4"/>
        <v>0.51532107352000089</v>
      </c>
      <c r="J56" s="40"/>
      <c r="K56" s="40"/>
    </row>
    <row r="57" spans="3:11" x14ac:dyDescent="0.2">
      <c r="C57">
        <f t="shared" si="5"/>
        <v>10.899999999999983</v>
      </c>
      <c r="D57" s="36">
        <f t="shared" si="3"/>
        <v>21.797827327699977</v>
      </c>
      <c r="E57" s="9">
        <f t="shared" si="4"/>
        <v>0.49637571559000726</v>
      </c>
      <c r="J57" s="40"/>
      <c r="K57" s="40"/>
    </row>
    <row r="58" spans="3:11" x14ac:dyDescent="0.2">
      <c r="C58">
        <f t="shared" si="5"/>
        <v>10.999999999999982</v>
      </c>
      <c r="D58" s="36">
        <f t="shared" si="3"/>
        <v>21.833567639999984</v>
      </c>
      <c r="E58" s="9">
        <f t="shared" si="4"/>
        <v>0.47762292000000706</v>
      </c>
      <c r="J58" s="40"/>
      <c r="K58" s="40"/>
    </row>
    <row r="59" spans="3:11" x14ac:dyDescent="0.2">
      <c r="C59">
        <f t="shared" si="5"/>
        <v>11.099999999999982</v>
      </c>
      <c r="D59" s="36">
        <f t="shared" si="3"/>
        <v>21.889102159699959</v>
      </c>
      <c r="E59" s="9">
        <f t="shared" si="4"/>
        <v>0.45913111201000412</v>
      </c>
      <c r="J59" s="40"/>
      <c r="K59" s="40"/>
    </row>
    <row r="60" spans="3:11" x14ac:dyDescent="0.2">
      <c r="C60">
        <f t="shared" si="5"/>
        <v>11.199999999999982</v>
      </c>
      <c r="D60" s="36">
        <f t="shared" si="3"/>
        <v>21.964430886799946</v>
      </c>
      <c r="E60" s="9">
        <f t="shared" si="4"/>
        <v>0.44096871688000583</v>
      </c>
      <c r="J60" s="40"/>
      <c r="K60" s="40"/>
    </row>
    <row r="61" spans="3:11" x14ac:dyDescent="0.2">
      <c r="C61">
        <f t="shared" si="5"/>
        <v>11.299999999999981</v>
      </c>
      <c r="D61" s="36">
        <f t="shared" si="3"/>
        <v>22.059553821299957</v>
      </c>
      <c r="E61" s="9">
        <f t="shared" si="4"/>
        <v>0.42320415986999471</v>
      </c>
      <c r="J61" s="40"/>
      <c r="K61" s="40"/>
    </row>
    <row r="62" spans="3:11" x14ac:dyDescent="0.2">
      <c r="C62">
        <f t="shared" si="5"/>
        <v>11.399999999999981</v>
      </c>
      <c r="D62" s="36">
        <f t="shared" si="3"/>
        <v>22.174470963199951</v>
      </c>
      <c r="E62" s="9">
        <f t="shared" si="4"/>
        <v>0.40590586624000657</v>
      </c>
      <c r="J62" s="40"/>
      <c r="K62" s="40"/>
    </row>
    <row r="63" spans="3:11" x14ac:dyDescent="0.2">
      <c r="C63">
        <f t="shared" si="5"/>
        <v>11.49999999999998</v>
      </c>
      <c r="D63" s="36">
        <f t="shared" si="3"/>
        <v>22.309182312499956</v>
      </c>
      <c r="E63" s="9">
        <f t="shared" si="4"/>
        <v>0.38914226125000972</v>
      </c>
      <c r="J63" s="40"/>
      <c r="K63" s="40"/>
    </row>
    <row r="64" spans="3:11" x14ac:dyDescent="0.2">
      <c r="C64">
        <f t="shared" si="5"/>
        <v>11.59999999999998</v>
      </c>
      <c r="D64" s="36">
        <f t="shared" si="3"/>
        <v>22.46368786919993</v>
      </c>
      <c r="E64" s="9">
        <f t="shared" si="4"/>
        <v>0.37298177015999734</v>
      </c>
      <c r="J64" s="40"/>
      <c r="K64" s="40"/>
    </row>
    <row r="65" spans="3:11" x14ac:dyDescent="0.2">
      <c r="C65">
        <f t="shared" si="5"/>
        <v>11.69999999999998</v>
      </c>
      <c r="D65" s="36">
        <f t="shared" si="3"/>
        <v>22.637987633299929</v>
      </c>
      <c r="E65" s="9">
        <f t="shared" si="4"/>
        <v>0.35749281823000167</v>
      </c>
      <c r="J65" s="40"/>
      <c r="K65" s="40"/>
    </row>
    <row r="66" spans="3:11" x14ac:dyDescent="0.2">
      <c r="C66">
        <f t="shared" si="5"/>
        <v>11.799999999999979</v>
      </c>
      <c r="D66" s="36">
        <f t="shared" si="3"/>
        <v>22.832081604799924</v>
      </c>
      <c r="E66" s="9">
        <f t="shared" si="4"/>
        <v>0.34274383071999814</v>
      </c>
      <c r="J66" s="40"/>
      <c r="K66" s="40"/>
    </row>
    <row r="67" spans="3:11" x14ac:dyDescent="0.2">
      <c r="C67">
        <f t="shared" si="5"/>
        <v>11.899999999999979</v>
      </c>
      <c r="D67" s="36">
        <f t="shared" si="3"/>
        <v>23.045969783699945</v>
      </c>
      <c r="E67" s="9">
        <f t="shared" si="4"/>
        <v>0.32880323289000124</v>
      </c>
      <c r="J67" s="40"/>
      <c r="K67" s="40"/>
    </row>
    <row r="68" spans="3:11" x14ac:dyDescent="0.2">
      <c r="C68">
        <f t="shared" si="5"/>
        <v>11.999999999999979</v>
      </c>
      <c r="D68" s="36">
        <f t="shared" si="3"/>
        <v>23.279652169999906</v>
      </c>
      <c r="E68" s="9">
        <f t="shared" si="4"/>
        <v>0.31573945000000769</v>
      </c>
      <c r="J68" s="40"/>
      <c r="K68" s="40"/>
    </row>
    <row r="69" spans="3:11" x14ac:dyDescent="0.2">
      <c r="C69">
        <f t="shared" si="5"/>
        <v>12.099999999999978</v>
      </c>
      <c r="D69" s="36">
        <f t="shared" si="3"/>
        <v>23.533128763699921</v>
      </c>
      <c r="E69" s="9">
        <f t="shared" si="4"/>
        <v>0.30362090731000357</v>
      </c>
      <c r="J69" s="40"/>
      <c r="K69" s="40"/>
    </row>
    <row r="70" spans="3:11" x14ac:dyDescent="0.2">
      <c r="C70">
        <f t="shared" si="5"/>
        <v>12.199999999999978</v>
      </c>
      <c r="D70" s="36">
        <f t="shared" si="3"/>
        <v>23.806399564799932</v>
      </c>
      <c r="E70" s="9">
        <f t="shared" si="4"/>
        <v>0.29251603007999982</v>
      </c>
      <c r="J70" s="40"/>
      <c r="K70" s="40"/>
    </row>
    <row r="71" spans="3:11" x14ac:dyDescent="0.2">
      <c r="C71">
        <f t="shared" si="5"/>
        <v>12.299999999999978</v>
      </c>
      <c r="D71" s="36">
        <f t="shared" si="3"/>
        <v>24.099464573299912</v>
      </c>
      <c r="E71" s="9">
        <f t="shared" si="4"/>
        <v>0.28249324357000027</v>
      </c>
      <c r="J71" s="40"/>
      <c r="K71" s="40"/>
    </row>
    <row r="72" spans="3:11" x14ac:dyDescent="0.2">
      <c r="C72">
        <f t="shared" si="5"/>
        <v>12.399999999999977</v>
      </c>
      <c r="D72" s="36">
        <f t="shared" ref="D72:D98" si="6" xml:space="preserve"> $D$2*C72*C72+$D$3*C72 +$D$4</f>
        <v>24.412323789199888</v>
      </c>
      <c r="E72" s="9">
        <f t="shared" ref="E72:E98" si="7">$E$2*C72^3+$E$3*C72^2 +$E$4*C72 +$E$5</f>
        <v>0.27362097304000166</v>
      </c>
      <c r="J72" s="40"/>
      <c r="K72" s="40"/>
    </row>
    <row r="73" spans="3:11" x14ac:dyDescent="0.2">
      <c r="C73">
        <f t="shared" ref="C73:C98" si="8">C72+0.1</f>
        <v>12.499999999999977</v>
      </c>
      <c r="D73" s="36">
        <f t="shared" si="6"/>
        <v>24.744977212499919</v>
      </c>
      <c r="E73" s="9">
        <f t="shared" si="7"/>
        <v>0.2659676437500007</v>
      </c>
      <c r="J73" s="40"/>
      <c r="K73" s="40"/>
    </row>
    <row r="74" spans="3:11" x14ac:dyDescent="0.2">
      <c r="C74">
        <f t="shared" si="8"/>
        <v>12.599999999999977</v>
      </c>
      <c r="D74" s="36">
        <f t="shared" si="6"/>
        <v>25.097424843199889</v>
      </c>
      <c r="E74" s="9">
        <f t="shared" si="7"/>
        <v>0.25960168096000125</v>
      </c>
      <c r="J74" s="40"/>
      <c r="K74" s="40"/>
    </row>
    <row r="75" spans="3:11" x14ac:dyDescent="0.2">
      <c r="C75">
        <f t="shared" si="8"/>
        <v>12.699999999999976</v>
      </c>
      <c r="D75" s="36">
        <f t="shared" si="6"/>
        <v>25.469666681299856</v>
      </c>
      <c r="E75" s="9">
        <f t="shared" si="7"/>
        <v>0.25459150992999291</v>
      </c>
      <c r="J75" s="40"/>
      <c r="K75" s="40"/>
    </row>
    <row r="76" spans="3:11" x14ac:dyDescent="0.2">
      <c r="C76">
        <f t="shared" si="8"/>
        <v>12.799999999999976</v>
      </c>
      <c r="D76" s="36">
        <f t="shared" si="6"/>
        <v>25.861702726799876</v>
      </c>
      <c r="E76" s="9">
        <f t="shared" si="7"/>
        <v>0.25100555592000084</v>
      </c>
      <c r="J76" s="40"/>
      <c r="K76" s="40"/>
    </row>
    <row r="77" spans="3:11" x14ac:dyDescent="0.2">
      <c r="C77">
        <f t="shared" si="8"/>
        <v>12.899999999999975</v>
      </c>
      <c r="D77" s="36">
        <f t="shared" si="6"/>
        <v>26.273532979699866</v>
      </c>
      <c r="E77" s="9">
        <f t="shared" si="7"/>
        <v>0.24891224418999336</v>
      </c>
      <c r="J77" s="40"/>
      <c r="K77" s="40"/>
    </row>
    <row r="78" spans="3:11" x14ac:dyDescent="0.2">
      <c r="C78">
        <f t="shared" si="8"/>
        <v>12.999999999999975</v>
      </c>
      <c r="D78" s="36">
        <f t="shared" si="6"/>
        <v>26.70515743999988</v>
      </c>
      <c r="E78" s="9">
        <f t="shared" si="7"/>
        <v>0.24838000000000271</v>
      </c>
      <c r="J78" s="36"/>
      <c r="K78" s="9"/>
    </row>
    <row r="79" spans="3:11" x14ac:dyDescent="0.2">
      <c r="C79">
        <f t="shared" si="8"/>
        <v>13.099999999999975</v>
      </c>
      <c r="D79" s="36">
        <f t="shared" si="6"/>
        <v>27.156576107699863</v>
      </c>
      <c r="E79" s="9">
        <f t="shared" si="7"/>
        <v>0.2494772486099972</v>
      </c>
      <c r="J79" s="36"/>
      <c r="K79" s="9"/>
    </row>
    <row r="80" spans="3:11" x14ac:dyDescent="0.2">
      <c r="C80">
        <f t="shared" si="8"/>
        <v>13.199999999999974</v>
      </c>
      <c r="D80" s="36">
        <f t="shared" si="6"/>
        <v>27.627788982799814</v>
      </c>
      <c r="E80" s="9">
        <f t="shared" si="7"/>
        <v>0.25227241527999489</v>
      </c>
      <c r="J80" s="36"/>
      <c r="K80" s="9"/>
    </row>
    <row r="81" spans="3:11" x14ac:dyDescent="0.2">
      <c r="C81">
        <f t="shared" si="8"/>
        <v>13.299999999999974</v>
      </c>
      <c r="D81" s="36">
        <f t="shared" si="6"/>
        <v>28.118796065299847</v>
      </c>
      <c r="E81" s="9">
        <f t="shared" si="7"/>
        <v>0.2568339252699996</v>
      </c>
      <c r="J81" s="36"/>
      <c r="K81" s="9"/>
    </row>
    <row r="82" spans="3:11" x14ac:dyDescent="0.2">
      <c r="C82">
        <f t="shared" si="8"/>
        <v>13.399999999999974</v>
      </c>
      <c r="D82" s="36">
        <f t="shared" si="6"/>
        <v>28.62959735519982</v>
      </c>
      <c r="E82" s="9">
        <f t="shared" si="7"/>
        <v>0.26323020384000095</v>
      </c>
      <c r="J82" s="36"/>
      <c r="K82" s="9"/>
    </row>
    <row r="83" spans="3:11" x14ac:dyDescent="0.2">
      <c r="C83">
        <f t="shared" si="8"/>
        <v>13.499999999999973</v>
      </c>
      <c r="D83" s="36">
        <f t="shared" si="6"/>
        <v>29.160192852499875</v>
      </c>
      <c r="E83" s="9">
        <f t="shared" si="7"/>
        <v>0.27152967624998858</v>
      </c>
      <c r="J83" s="36"/>
      <c r="K83" s="9"/>
    </row>
    <row r="84" spans="3:11" x14ac:dyDescent="0.2">
      <c r="C84">
        <f t="shared" si="8"/>
        <v>13.599999999999973</v>
      </c>
      <c r="D84" s="36">
        <f t="shared" si="6"/>
        <v>29.710582557199814</v>
      </c>
      <c r="E84" s="9">
        <f t="shared" si="7"/>
        <v>0.28180076775999474</v>
      </c>
      <c r="J84" s="36"/>
      <c r="K84" s="9"/>
    </row>
    <row r="85" spans="3:11" x14ac:dyDescent="0.2">
      <c r="C85">
        <f t="shared" si="8"/>
        <v>13.699999999999973</v>
      </c>
      <c r="D85" s="36">
        <f t="shared" si="6"/>
        <v>30.280766469299806</v>
      </c>
      <c r="E85" s="9">
        <f t="shared" si="7"/>
        <v>0.29411190362998774</v>
      </c>
      <c r="J85" s="36"/>
      <c r="K85" s="9"/>
    </row>
    <row r="86" spans="3:11" x14ac:dyDescent="0.2">
      <c r="C86">
        <f t="shared" si="8"/>
        <v>13.799999999999972</v>
      </c>
      <c r="D86" s="36">
        <f t="shared" si="6"/>
        <v>30.870744588799823</v>
      </c>
      <c r="E86" s="9">
        <f t="shared" si="7"/>
        <v>0.30853150911999982</v>
      </c>
      <c r="J86" s="36"/>
      <c r="K86" s="9"/>
    </row>
    <row r="87" spans="3:11" x14ac:dyDescent="0.2">
      <c r="C87">
        <f t="shared" si="8"/>
        <v>13.899999999999972</v>
      </c>
      <c r="D87" s="36">
        <f t="shared" si="6"/>
        <v>31.480516915699809</v>
      </c>
      <c r="E87" s="9">
        <f t="shared" si="7"/>
        <v>0.32512800948999931</v>
      </c>
      <c r="J87" s="36"/>
      <c r="K87" s="9"/>
    </row>
    <row r="88" spans="3:11" x14ac:dyDescent="0.2">
      <c r="C88">
        <f t="shared" si="8"/>
        <v>13.999999999999972</v>
      </c>
      <c r="D88" s="36">
        <f t="shared" si="6"/>
        <v>32.11008344999982</v>
      </c>
      <c r="E88" s="9">
        <f t="shared" si="7"/>
        <v>0.34396982999999004</v>
      </c>
      <c r="J88" s="36"/>
      <c r="K88" s="9"/>
    </row>
    <row r="89" spans="3:11" x14ac:dyDescent="0.2">
      <c r="C89">
        <f t="shared" si="8"/>
        <v>14.099999999999971</v>
      </c>
      <c r="D89" s="36">
        <f t="shared" si="6"/>
        <v>32.759444191699799</v>
      </c>
      <c r="E89" s="9">
        <f t="shared" si="7"/>
        <v>0.36512539591000426</v>
      </c>
      <c r="J89" s="36"/>
      <c r="K89" s="9"/>
    </row>
    <row r="90" spans="3:11" x14ac:dyDescent="0.2">
      <c r="C90">
        <f t="shared" si="8"/>
        <v>14.199999999999971</v>
      </c>
      <c r="D90" s="36">
        <f t="shared" si="6"/>
        <v>33.428599140799776</v>
      </c>
      <c r="E90" s="9">
        <f t="shared" si="7"/>
        <v>0.38866313247999607</v>
      </c>
      <c r="J90" s="36"/>
      <c r="K90" s="9"/>
    </row>
    <row r="91" spans="3:11" x14ac:dyDescent="0.2">
      <c r="C91">
        <f t="shared" si="8"/>
        <v>14.299999999999971</v>
      </c>
      <c r="D91" s="36">
        <f t="shared" si="6"/>
        <v>34.117548297299805</v>
      </c>
      <c r="E91" s="9">
        <f t="shared" si="7"/>
        <v>0.41465146496998351</v>
      </c>
      <c r="J91" s="36"/>
      <c r="K91" s="9"/>
    </row>
    <row r="92" spans="3:11" x14ac:dyDescent="0.2">
      <c r="C92">
        <f t="shared" si="8"/>
        <v>14.39999999999997</v>
      </c>
      <c r="D92" s="36">
        <f t="shared" si="6"/>
        <v>34.826291661199747</v>
      </c>
      <c r="E92" s="9">
        <f t="shared" si="7"/>
        <v>0.44315881863999884</v>
      </c>
      <c r="J92" s="36"/>
      <c r="K92" s="9"/>
    </row>
    <row r="93" spans="3:11" x14ac:dyDescent="0.2">
      <c r="C93">
        <f t="shared" si="8"/>
        <v>14.49999999999997</v>
      </c>
      <c r="D93" s="36">
        <f t="shared" si="6"/>
        <v>35.554829232499713</v>
      </c>
      <c r="E93" s="9">
        <f t="shared" si="7"/>
        <v>0.47425361874998195</v>
      </c>
      <c r="J93" s="36"/>
      <c r="K93" s="9"/>
    </row>
    <row r="94" spans="3:11" x14ac:dyDescent="0.2">
      <c r="C94">
        <f t="shared" si="8"/>
        <v>14.599999999999969</v>
      </c>
      <c r="D94" s="36">
        <f t="shared" si="6"/>
        <v>36.303161011199762</v>
      </c>
      <c r="E94" s="9">
        <f t="shared" si="7"/>
        <v>0.50800429055998642</v>
      </c>
      <c r="J94" s="36"/>
      <c r="K94" s="9"/>
    </row>
    <row r="95" spans="3:11" x14ac:dyDescent="0.2">
      <c r="C95">
        <f t="shared" si="8"/>
        <v>14.699999999999969</v>
      </c>
      <c r="D95" s="36">
        <f t="shared" si="6"/>
        <v>37.071286997299723</v>
      </c>
      <c r="E95" s="9">
        <f t="shared" si="7"/>
        <v>0.54447925932998764</v>
      </c>
      <c r="J95" s="36"/>
      <c r="K95" s="9"/>
    </row>
    <row r="96" spans="3:11" x14ac:dyDescent="0.2">
      <c r="C96">
        <f t="shared" si="8"/>
        <v>14.799999999999969</v>
      </c>
      <c r="D96" s="36">
        <f t="shared" si="6"/>
        <v>37.859207190799737</v>
      </c>
      <c r="E96" s="9">
        <f t="shared" si="7"/>
        <v>0.58374695031998236</v>
      </c>
      <c r="J96" s="36"/>
      <c r="K96" s="9"/>
    </row>
    <row r="97" spans="3:11" x14ac:dyDescent="0.2">
      <c r="C97">
        <f t="shared" si="8"/>
        <v>14.899999999999968</v>
      </c>
      <c r="D97" s="36">
        <f t="shared" si="6"/>
        <v>38.666921591699719</v>
      </c>
      <c r="E97" s="9">
        <f t="shared" si="7"/>
        <v>0.62587578878997441</v>
      </c>
      <c r="J97" s="36"/>
      <c r="K97" s="9"/>
    </row>
    <row r="98" spans="3:11" x14ac:dyDescent="0.2">
      <c r="C98">
        <f t="shared" si="8"/>
        <v>14.999999999999968</v>
      </c>
      <c r="D98" s="36">
        <f t="shared" si="6"/>
        <v>39.494430199999698</v>
      </c>
      <c r="E98" s="9">
        <f t="shared" si="7"/>
        <v>0.67093419999998183</v>
      </c>
      <c r="J98" s="36"/>
      <c r="K98" s="9"/>
    </row>
    <row r="99" spans="3:11" x14ac:dyDescent="0.2">
      <c r="D99" s="36"/>
      <c r="J99" s="36"/>
      <c r="K99" s="9"/>
    </row>
    <row r="100" spans="3:11" x14ac:dyDescent="0.2">
      <c r="D100" s="36"/>
      <c r="J100" s="36"/>
      <c r="K100" s="9"/>
    </row>
    <row r="101" spans="3:11" x14ac:dyDescent="0.2">
      <c r="D101" s="36"/>
      <c r="J101" s="36"/>
      <c r="K101" s="9"/>
    </row>
    <row r="102" spans="3:11" x14ac:dyDescent="0.2">
      <c r="D102" s="36"/>
      <c r="J102" s="36"/>
      <c r="K102" s="9"/>
    </row>
    <row r="103" spans="3:11" x14ac:dyDescent="0.2">
      <c r="D103" s="36"/>
      <c r="J103" s="36"/>
      <c r="K103" s="9"/>
    </row>
    <row r="104" spans="3:11" x14ac:dyDescent="0.2">
      <c r="D104" s="36"/>
      <c r="J104" s="36"/>
      <c r="K104" s="9"/>
    </row>
    <row r="105" spans="3:11" x14ac:dyDescent="0.2">
      <c r="D105" s="36"/>
      <c r="J105" s="36"/>
      <c r="K105" s="9"/>
    </row>
    <row r="106" spans="3:11" x14ac:dyDescent="0.2">
      <c r="D106" s="36"/>
      <c r="J106" s="36"/>
      <c r="K106" s="9"/>
    </row>
    <row r="107" spans="3:11" x14ac:dyDescent="0.2">
      <c r="D107" s="36"/>
      <c r="J107" s="36"/>
      <c r="K107" s="9"/>
    </row>
    <row r="108" spans="3:11" x14ac:dyDescent="0.2">
      <c r="D108" s="36"/>
      <c r="J108" s="36"/>
      <c r="K108" s="9"/>
    </row>
    <row r="109" spans="3:11" x14ac:dyDescent="0.2">
      <c r="D109" s="36"/>
      <c r="J109" s="36"/>
      <c r="K109" s="9"/>
    </row>
    <row r="110" spans="3:11" x14ac:dyDescent="0.2">
      <c r="D110" s="36"/>
      <c r="J110" s="36"/>
      <c r="K110" s="9"/>
    </row>
    <row r="111" spans="3:11" x14ac:dyDescent="0.2">
      <c r="D111" s="36"/>
      <c r="J111" s="36"/>
      <c r="K111" s="9"/>
    </row>
    <row r="112" spans="3:11" x14ac:dyDescent="0.2">
      <c r="D112" s="36"/>
      <c r="J112" s="36"/>
      <c r="K112" s="9"/>
    </row>
    <row r="113" spans="4:11" x14ac:dyDescent="0.2">
      <c r="D113" s="36"/>
      <c r="J113" s="36"/>
      <c r="K113" s="9"/>
    </row>
    <row r="114" spans="4:11" x14ac:dyDescent="0.2">
      <c r="D114" s="36"/>
      <c r="J114" s="36"/>
      <c r="K114" s="9"/>
    </row>
    <row r="115" spans="4:11" x14ac:dyDescent="0.2">
      <c r="D115" s="36"/>
      <c r="J115" s="36"/>
      <c r="K115" s="9"/>
    </row>
    <row r="116" spans="4:11" x14ac:dyDescent="0.2">
      <c r="D116" s="36"/>
      <c r="J116" s="36"/>
      <c r="K116" s="9"/>
    </row>
    <row r="117" spans="4:11" x14ac:dyDescent="0.2">
      <c r="D117" s="36"/>
      <c r="J117" s="36"/>
      <c r="K117" s="9"/>
    </row>
    <row r="118" spans="4:11" x14ac:dyDescent="0.2">
      <c r="D118" s="36"/>
      <c r="J118" s="36"/>
      <c r="K118" s="9"/>
    </row>
    <row r="119" spans="4:11" x14ac:dyDescent="0.2">
      <c r="D119" s="36"/>
      <c r="J119" s="36"/>
      <c r="K119" s="9"/>
    </row>
    <row r="120" spans="4:11" x14ac:dyDescent="0.2">
      <c r="D120" s="36"/>
      <c r="J120" s="36"/>
      <c r="K120" s="9"/>
    </row>
    <row r="121" spans="4:11" x14ac:dyDescent="0.2">
      <c r="D121" s="36"/>
      <c r="J121" s="36"/>
      <c r="K121" s="9"/>
    </row>
    <row r="122" spans="4:11" x14ac:dyDescent="0.2">
      <c r="D122" s="36"/>
      <c r="J122" s="36"/>
      <c r="K122" s="9"/>
    </row>
    <row r="123" spans="4:11" x14ac:dyDescent="0.2">
      <c r="D123" s="36"/>
      <c r="J123" s="36"/>
      <c r="K123" s="9"/>
    </row>
    <row r="124" spans="4:11" x14ac:dyDescent="0.2">
      <c r="D124" s="36"/>
      <c r="J124" s="36"/>
      <c r="K124" s="9"/>
    </row>
    <row r="125" spans="4:11" x14ac:dyDescent="0.2">
      <c r="D125" s="36"/>
      <c r="J125" s="36"/>
      <c r="K125" s="9"/>
    </row>
    <row r="126" spans="4:11" x14ac:dyDescent="0.2">
      <c r="D126" s="36"/>
      <c r="J126" s="36"/>
      <c r="K126" s="9"/>
    </row>
    <row r="127" spans="4:11" x14ac:dyDescent="0.2">
      <c r="D127" s="36"/>
      <c r="J127" s="36"/>
      <c r="K127" s="9"/>
    </row>
    <row r="128" spans="4:11" x14ac:dyDescent="0.2">
      <c r="D128" s="36"/>
      <c r="J128" s="36"/>
      <c r="K128" s="9"/>
    </row>
    <row r="129" spans="4:11" x14ac:dyDescent="0.2">
      <c r="D129" s="36"/>
      <c r="J129" s="36"/>
      <c r="K129" s="9"/>
    </row>
    <row r="130" spans="4:11" x14ac:dyDescent="0.2">
      <c r="D130" s="36"/>
      <c r="J130" s="36"/>
      <c r="K130" s="9"/>
    </row>
    <row r="131" spans="4:11" x14ac:dyDescent="0.2">
      <c r="D131" s="36"/>
      <c r="J131" s="36"/>
      <c r="K131" s="9"/>
    </row>
    <row r="132" spans="4:11" x14ac:dyDescent="0.2">
      <c r="D132" s="36"/>
      <c r="J132" s="36"/>
      <c r="K132" s="9"/>
    </row>
    <row r="133" spans="4:11" x14ac:dyDescent="0.2">
      <c r="D133" s="36"/>
      <c r="J133" s="36"/>
      <c r="K133" s="9"/>
    </row>
    <row r="134" spans="4:11" x14ac:dyDescent="0.2">
      <c r="D134" s="36"/>
      <c r="J134" s="36"/>
      <c r="K134" s="9"/>
    </row>
    <row r="135" spans="4:11" x14ac:dyDescent="0.2">
      <c r="D135" s="36"/>
      <c r="J135" s="36"/>
      <c r="K135" s="9"/>
    </row>
    <row r="136" spans="4:11" x14ac:dyDescent="0.2">
      <c r="D136" s="36"/>
      <c r="J136" s="36"/>
      <c r="K136" s="9"/>
    </row>
    <row r="137" spans="4:11" x14ac:dyDescent="0.2">
      <c r="D137" s="36"/>
      <c r="J137" s="36"/>
      <c r="K137" s="9"/>
    </row>
    <row r="138" spans="4:11" x14ac:dyDescent="0.2">
      <c r="D138" s="36"/>
      <c r="J138" s="36"/>
      <c r="K138" s="9"/>
    </row>
    <row r="139" spans="4:11" x14ac:dyDescent="0.2">
      <c r="D139" s="36"/>
      <c r="J139" s="36"/>
      <c r="K139" s="9"/>
    </row>
    <row r="140" spans="4:11" x14ac:dyDescent="0.2">
      <c r="D140" s="36"/>
      <c r="J140" s="36"/>
      <c r="K140" s="9"/>
    </row>
    <row r="141" spans="4:11" x14ac:dyDescent="0.2">
      <c r="D141" s="36"/>
      <c r="J141" s="36"/>
      <c r="K141" s="9"/>
    </row>
    <row r="142" spans="4:11" x14ac:dyDescent="0.2">
      <c r="D142" s="36"/>
      <c r="J142" s="36"/>
      <c r="K142" s="9"/>
    </row>
    <row r="143" spans="4:11" x14ac:dyDescent="0.2">
      <c r="D143" s="36"/>
      <c r="J143" s="36"/>
      <c r="K143" s="9"/>
    </row>
    <row r="144" spans="4:11" x14ac:dyDescent="0.2">
      <c r="D144" s="36"/>
      <c r="J144" s="36"/>
      <c r="K144" s="9"/>
    </row>
    <row r="145" spans="4:11" x14ac:dyDescent="0.2">
      <c r="D145" s="36"/>
      <c r="J145" s="36"/>
      <c r="K145" s="9"/>
    </row>
    <row r="146" spans="4:11" x14ac:dyDescent="0.2">
      <c r="D146" s="36"/>
      <c r="J146" s="36"/>
      <c r="K146" s="9"/>
    </row>
    <row r="147" spans="4:11" x14ac:dyDescent="0.2">
      <c r="D147" s="36"/>
      <c r="J147" s="36"/>
      <c r="K147" s="9"/>
    </row>
    <row r="148" spans="4:11" x14ac:dyDescent="0.2">
      <c r="D148" s="36"/>
      <c r="J148" s="36"/>
      <c r="K148" s="9"/>
    </row>
    <row r="149" spans="4:11" x14ac:dyDescent="0.2">
      <c r="D149" s="36"/>
      <c r="J149" s="36"/>
      <c r="K149" s="9"/>
    </row>
    <row r="150" spans="4:11" x14ac:dyDescent="0.2">
      <c r="D150" s="36"/>
      <c r="J150" s="36"/>
      <c r="K150" s="9"/>
    </row>
    <row r="151" spans="4:11" x14ac:dyDescent="0.2">
      <c r="D151" s="36"/>
      <c r="J151" s="36"/>
      <c r="K151" s="9"/>
    </row>
    <row r="152" spans="4:11" x14ac:dyDescent="0.2">
      <c r="D152" s="36"/>
      <c r="J152" s="36"/>
      <c r="K152" s="9"/>
    </row>
    <row r="153" spans="4:11" x14ac:dyDescent="0.2">
      <c r="D153" s="36"/>
      <c r="J153" s="36"/>
      <c r="K153" s="9"/>
    </row>
    <row r="154" spans="4:11" x14ac:dyDescent="0.2">
      <c r="D154" s="36"/>
      <c r="J154" s="36"/>
      <c r="K154" s="9"/>
    </row>
    <row r="155" spans="4:11" x14ac:dyDescent="0.2">
      <c r="D155" s="36"/>
      <c r="J155" s="36"/>
      <c r="K155" s="9"/>
    </row>
    <row r="156" spans="4:11" x14ac:dyDescent="0.2">
      <c r="D156" s="36"/>
      <c r="J156" s="36"/>
      <c r="K156" s="9"/>
    </row>
    <row r="157" spans="4:11" x14ac:dyDescent="0.2">
      <c r="D157" s="36"/>
      <c r="J157" s="36"/>
      <c r="K157" s="9"/>
    </row>
    <row r="158" spans="4:11" x14ac:dyDescent="0.2">
      <c r="D158" s="36"/>
      <c r="J158" s="36"/>
      <c r="K158" s="9"/>
    </row>
    <row r="159" spans="4:11" x14ac:dyDescent="0.2">
      <c r="D159" s="36"/>
      <c r="J159" s="36"/>
      <c r="K159" s="9"/>
    </row>
    <row r="160" spans="4:11" x14ac:dyDescent="0.2">
      <c r="D160" s="36"/>
      <c r="J160" s="36"/>
      <c r="K160" s="9"/>
    </row>
    <row r="161" spans="4:11" x14ac:dyDescent="0.2">
      <c r="D161" s="36"/>
      <c r="J161" s="36"/>
      <c r="K161" s="9"/>
    </row>
    <row r="162" spans="4:11" x14ac:dyDescent="0.2">
      <c r="D162" s="36"/>
      <c r="J162" s="36"/>
      <c r="K162" s="9"/>
    </row>
    <row r="163" spans="4:11" x14ac:dyDescent="0.2">
      <c r="D163" s="36"/>
      <c r="J163" s="36"/>
      <c r="K163" s="9"/>
    </row>
    <row r="164" spans="4:11" x14ac:dyDescent="0.2">
      <c r="D164" s="36"/>
      <c r="J164" s="36"/>
      <c r="K164" s="9"/>
    </row>
    <row r="165" spans="4:11" x14ac:dyDescent="0.2">
      <c r="D165" s="36"/>
      <c r="J165" s="36"/>
      <c r="K165" s="9"/>
    </row>
    <row r="166" spans="4:11" x14ac:dyDescent="0.2">
      <c r="D166" s="36"/>
      <c r="J166" s="36"/>
      <c r="K166" s="9"/>
    </row>
    <row r="167" spans="4:11" x14ac:dyDescent="0.2">
      <c r="D167" s="36"/>
      <c r="J167" s="36"/>
      <c r="K167" s="9"/>
    </row>
    <row r="168" spans="4:11" x14ac:dyDescent="0.2">
      <c r="D168" s="36"/>
      <c r="J168" s="36"/>
      <c r="K168" s="9"/>
    </row>
    <row r="169" spans="4:11" x14ac:dyDescent="0.2">
      <c r="D169" s="36"/>
      <c r="J169" s="36"/>
      <c r="K169" s="9"/>
    </row>
    <row r="170" spans="4:11" x14ac:dyDescent="0.2">
      <c r="D170" s="36"/>
      <c r="J170" s="36"/>
      <c r="K170" s="9"/>
    </row>
    <row r="171" spans="4:11" x14ac:dyDescent="0.2">
      <c r="D171" s="36"/>
      <c r="J171" s="36"/>
      <c r="K171" s="9"/>
    </row>
    <row r="172" spans="4:11" x14ac:dyDescent="0.2">
      <c r="D172" s="36"/>
      <c r="J172" s="36"/>
      <c r="K172" s="9"/>
    </row>
    <row r="173" spans="4:11" x14ac:dyDescent="0.2">
      <c r="D173" s="36"/>
      <c r="J173" s="36"/>
      <c r="K173" s="9"/>
    </row>
    <row r="174" spans="4:11" x14ac:dyDescent="0.2">
      <c r="D174" s="36"/>
      <c r="J174" s="36"/>
      <c r="K174" s="9"/>
    </row>
    <row r="175" spans="4:11" x14ac:dyDescent="0.2">
      <c r="D175" s="36"/>
      <c r="J175" s="36"/>
      <c r="K175" s="9"/>
    </row>
    <row r="176" spans="4:11" x14ac:dyDescent="0.2">
      <c r="D176" s="36"/>
      <c r="J176" s="36"/>
      <c r="K176" s="9"/>
    </row>
    <row r="177" spans="4:11" x14ac:dyDescent="0.2">
      <c r="D177" s="36"/>
      <c r="J177" s="36"/>
      <c r="K177" s="9"/>
    </row>
    <row r="178" spans="4:11" x14ac:dyDescent="0.2">
      <c r="D178" s="36"/>
      <c r="J178" s="36"/>
      <c r="K178" s="9"/>
    </row>
    <row r="179" spans="4:11" x14ac:dyDescent="0.2">
      <c r="D179" s="36"/>
      <c r="J179" s="36"/>
      <c r="K179" s="9"/>
    </row>
    <row r="180" spans="4:11" x14ac:dyDescent="0.2">
      <c r="D180" s="36"/>
      <c r="J180" s="36"/>
      <c r="K180" s="9"/>
    </row>
    <row r="181" spans="4:11" x14ac:dyDescent="0.2">
      <c r="D181" s="36"/>
      <c r="J181" s="36"/>
      <c r="K181" s="9"/>
    </row>
    <row r="182" spans="4:11" x14ac:dyDescent="0.2">
      <c r="D182" s="36"/>
      <c r="J182" s="36"/>
      <c r="K182" s="9"/>
    </row>
    <row r="183" spans="4:11" x14ac:dyDescent="0.2">
      <c r="D183" s="36"/>
      <c r="J183" s="36"/>
      <c r="K183" s="9"/>
    </row>
    <row r="184" spans="4:11" x14ac:dyDescent="0.2">
      <c r="D184" s="36"/>
      <c r="J184" s="36"/>
      <c r="K184" s="9"/>
    </row>
    <row r="185" spans="4:11" x14ac:dyDescent="0.2">
      <c r="D185" s="36"/>
      <c r="J185" s="36"/>
      <c r="K185" s="9"/>
    </row>
    <row r="186" spans="4:11" x14ac:dyDescent="0.2">
      <c r="D186" s="36"/>
      <c r="J186" s="36"/>
      <c r="K186" s="9"/>
    </row>
    <row r="187" spans="4:11" x14ac:dyDescent="0.2">
      <c r="D187" s="36"/>
      <c r="J187" s="36"/>
      <c r="K187" s="9"/>
    </row>
    <row r="188" spans="4:11" x14ac:dyDescent="0.2">
      <c r="D188" s="36"/>
      <c r="J188" s="36"/>
      <c r="K188" s="9"/>
    </row>
    <row r="189" spans="4:11" x14ac:dyDescent="0.2">
      <c r="D189" s="36"/>
      <c r="J189" s="36"/>
      <c r="K189" s="9"/>
    </row>
    <row r="190" spans="4:11" x14ac:dyDescent="0.2">
      <c r="D190" s="36"/>
      <c r="J190" s="36"/>
      <c r="K190" s="9"/>
    </row>
    <row r="191" spans="4:11" x14ac:dyDescent="0.2">
      <c r="D191" s="36"/>
      <c r="J191" s="36"/>
      <c r="K191" s="9"/>
    </row>
    <row r="192" spans="4:11" x14ac:dyDescent="0.2">
      <c r="D192" s="36"/>
      <c r="J192" s="36"/>
      <c r="K192" s="9"/>
    </row>
    <row r="193" spans="4:11" x14ac:dyDescent="0.2">
      <c r="D193" s="36"/>
      <c r="J193" s="36"/>
      <c r="K193" s="9"/>
    </row>
    <row r="194" spans="4:11" x14ac:dyDescent="0.2">
      <c r="D194" s="36"/>
      <c r="J194" s="36"/>
      <c r="K194" s="9"/>
    </row>
    <row r="195" spans="4:11" x14ac:dyDescent="0.2">
      <c r="D195" s="36"/>
      <c r="J195" s="36"/>
      <c r="K195" s="9"/>
    </row>
    <row r="196" spans="4:11" x14ac:dyDescent="0.2">
      <c r="D196" s="36"/>
      <c r="J196" s="36"/>
      <c r="K196" s="9"/>
    </row>
    <row r="197" spans="4:11" x14ac:dyDescent="0.2">
      <c r="D197" s="36"/>
      <c r="J197" s="36"/>
      <c r="K197" s="9"/>
    </row>
    <row r="198" spans="4:11" x14ac:dyDescent="0.2">
      <c r="D198" s="36"/>
      <c r="J198" s="36"/>
      <c r="K198" s="9"/>
    </row>
    <row r="199" spans="4:11" x14ac:dyDescent="0.2">
      <c r="D199" s="36"/>
      <c r="J199" s="36"/>
      <c r="K199" s="9"/>
    </row>
    <row r="200" spans="4:11" x14ac:dyDescent="0.2">
      <c r="D200" s="36"/>
      <c r="J200" s="36"/>
      <c r="K200" s="9"/>
    </row>
    <row r="201" spans="4:11" x14ac:dyDescent="0.2">
      <c r="D201" s="36"/>
      <c r="J201" s="36"/>
      <c r="K201" s="9"/>
    </row>
    <row r="202" spans="4:11" x14ac:dyDescent="0.2">
      <c r="D202" s="36"/>
      <c r="J202" s="36"/>
      <c r="K202" s="9"/>
    </row>
    <row r="203" spans="4:11" x14ac:dyDescent="0.2">
      <c r="D203" s="36"/>
      <c r="J203" s="36"/>
      <c r="K203" s="9"/>
    </row>
    <row r="204" spans="4:11" x14ac:dyDescent="0.2">
      <c r="D204" s="36"/>
      <c r="J204" s="36"/>
      <c r="K204" s="9"/>
    </row>
    <row r="205" spans="4:11" x14ac:dyDescent="0.2">
      <c r="D205" s="36"/>
      <c r="J205" s="36"/>
      <c r="K205" s="9"/>
    </row>
    <row r="206" spans="4:11" x14ac:dyDescent="0.2">
      <c r="D206" s="36"/>
      <c r="J206" s="36"/>
      <c r="K206" s="9"/>
    </row>
    <row r="207" spans="4:11" x14ac:dyDescent="0.2">
      <c r="D207" s="36"/>
      <c r="J207" s="36"/>
      <c r="K207" s="9"/>
    </row>
    <row r="208" spans="4:11" x14ac:dyDescent="0.2">
      <c r="D208" s="36"/>
      <c r="J208" s="36"/>
      <c r="K208" s="9"/>
    </row>
    <row r="209" spans="4:11" x14ac:dyDescent="0.2">
      <c r="D209" s="36"/>
      <c r="J209" s="36"/>
      <c r="K209" s="9"/>
    </row>
    <row r="210" spans="4:11" x14ac:dyDescent="0.2">
      <c r="D210" s="36"/>
      <c r="J210" s="36"/>
      <c r="K210" s="9"/>
    </row>
    <row r="211" spans="4:11" x14ac:dyDescent="0.2">
      <c r="D211" s="36"/>
      <c r="J211" s="36"/>
      <c r="K211" s="9"/>
    </row>
    <row r="212" spans="4:11" x14ac:dyDescent="0.2">
      <c r="D212" s="36"/>
      <c r="J212" s="36"/>
      <c r="K212" s="9"/>
    </row>
    <row r="213" spans="4:11" x14ac:dyDescent="0.2">
      <c r="D213" s="36"/>
      <c r="J213" s="36"/>
      <c r="K213" s="9"/>
    </row>
    <row r="214" spans="4:11" x14ac:dyDescent="0.2">
      <c r="D214" s="36"/>
      <c r="J214" s="36"/>
      <c r="K214" s="9"/>
    </row>
    <row r="215" spans="4:11" x14ac:dyDescent="0.2">
      <c r="D215" s="36"/>
      <c r="J215" s="36"/>
      <c r="K215" s="9"/>
    </row>
    <row r="216" spans="4:11" x14ac:dyDescent="0.2">
      <c r="D216" s="36"/>
      <c r="J216" s="36"/>
      <c r="K216" s="9"/>
    </row>
    <row r="217" spans="4:11" x14ac:dyDescent="0.2">
      <c r="D217" s="36"/>
      <c r="J217" s="36"/>
      <c r="K217" s="9"/>
    </row>
    <row r="218" spans="4:11" x14ac:dyDescent="0.2">
      <c r="D218" s="36"/>
      <c r="J218" s="36"/>
      <c r="K218" s="9"/>
    </row>
    <row r="219" spans="4:11" x14ac:dyDescent="0.2">
      <c r="D219" s="36"/>
      <c r="J219" s="36"/>
      <c r="K219" s="9"/>
    </row>
    <row r="220" spans="4:11" x14ac:dyDescent="0.2">
      <c r="D220" s="36"/>
      <c r="J220" s="36"/>
      <c r="K220" s="9"/>
    </row>
    <row r="221" spans="4:11" x14ac:dyDescent="0.2">
      <c r="D221" s="36"/>
      <c r="J221" s="36"/>
      <c r="K221" s="9"/>
    </row>
    <row r="222" spans="4:11" x14ac:dyDescent="0.2">
      <c r="D222" s="36"/>
      <c r="J222" s="36"/>
      <c r="K222" s="9"/>
    </row>
    <row r="223" spans="4:11" x14ac:dyDescent="0.2">
      <c r="D223" s="36"/>
      <c r="J223" s="36"/>
      <c r="K223" s="9"/>
    </row>
    <row r="224" spans="4:11" x14ac:dyDescent="0.2">
      <c r="D224" s="36"/>
      <c r="J224" s="36"/>
      <c r="K224" s="9"/>
    </row>
    <row r="225" spans="4:11" x14ac:dyDescent="0.2">
      <c r="D225" s="36"/>
      <c r="J225" s="36"/>
      <c r="K225" s="9"/>
    </row>
    <row r="226" spans="4:11" x14ac:dyDescent="0.2">
      <c r="D226" s="36"/>
      <c r="J226" s="36"/>
      <c r="K226" s="9"/>
    </row>
    <row r="227" spans="4:11" x14ac:dyDescent="0.2">
      <c r="D227" s="36"/>
      <c r="J227" s="36"/>
      <c r="K227" s="9"/>
    </row>
    <row r="228" spans="4:11" x14ac:dyDescent="0.2">
      <c r="D228" s="36"/>
      <c r="J228" s="36"/>
      <c r="K228" s="9"/>
    </row>
    <row r="229" spans="4:11" x14ac:dyDescent="0.2">
      <c r="D229" s="36"/>
      <c r="J229" s="36"/>
      <c r="K229" s="9"/>
    </row>
    <row r="230" spans="4:11" x14ac:dyDescent="0.2">
      <c r="D230" s="36"/>
      <c r="J230" s="36"/>
      <c r="K230" s="9"/>
    </row>
    <row r="231" spans="4:11" x14ac:dyDescent="0.2">
      <c r="D231" s="36"/>
      <c r="J231" s="36"/>
      <c r="K231" s="9"/>
    </row>
    <row r="232" spans="4:11" x14ac:dyDescent="0.2">
      <c r="D232" s="36"/>
      <c r="J232" s="36"/>
      <c r="K232" s="9"/>
    </row>
    <row r="233" spans="4:11" x14ac:dyDescent="0.2">
      <c r="D233" s="36"/>
      <c r="J233" s="36"/>
      <c r="K233" s="9"/>
    </row>
    <row r="234" spans="4:11" x14ac:dyDescent="0.2">
      <c r="D234" s="36"/>
      <c r="J234" s="36"/>
      <c r="K234" s="9"/>
    </row>
    <row r="235" spans="4:11" x14ac:dyDescent="0.2">
      <c r="D235" s="36"/>
      <c r="J235" s="36"/>
      <c r="K235" s="9"/>
    </row>
    <row r="236" spans="4:11" x14ac:dyDescent="0.2">
      <c r="D236" s="36"/>
      <c r="J236" s="36"/>
      <c r="K236" s="9"/>
    </row>
    <row r="237" spans="4:11" x14ac:dyDescent="0.2">
      <c r="D237" s="36"/>
      <c r="J237" s="36"/>
      <c r="K237" s="9"/>
    </row>
    <row r="238" spans="4:11" x14ac:dyDescent="0.2">
      <c r="D238" s="36"/>
      <c r="J238" s="36"/>
      <c r="K238" s="9"/>
    </row>
    <row r="239" spans="4:11" x14ac:dyDescent="0.2">
      <c r="D239" s="36"/>
      <c r="J239" s="36"/>
      <c r="K239" s="9"/>
    </row>
    <row r="240" spans="4:11" x14ac:dyDescent="0.2">
      <c r="D240" s="36"/>
      <c r="J240" s="36"/>
      <c r="K240" s="9"/>
    </row>
    <row r="241" spans="4:11" x14ac:dyDescent="0.2">
      <c r="D241" s="36"/>
      <c r="J241" s="36"/>
      <c r="K241" s="9"/>
    </row>
    <row r="242" spans="4:11" x14ac:dyDescent="0.2">
      <c r="D242" s="36"/>
      <c r="J242" s="36"/>
      <c r="K242" s="9"/>
    </row>
    <row r="243" spans="4:11" x14ac:dyDescent="0.2">
      <c r="D243" s="36"/>
      <c r="J243" s="36"/>
      <c r="K243" s="9"/>
    </row>
    <row r="244" spans="4:11" x14ac:dyDescent="0.2">
      <c r="D244" s="36"/>
      <c r="J244" s="36"/>
      <c r="K244" s="9"/>
    </row>
    <row r="245" spans="4:11" x14ac:dyDescent="0.2">
      <c r="D245" s="36"/>
      <c r="J245" s="36"/>
      <c r="K245" s="9"/>
    </row>
    <row r="246" spans="4:11" x14ac:dyDescent="0.2">
      <c r="D246" s="36"/>
      <c r="J246" s="36"/>
      <c r="K246" s="9"/>
    </row>
    <row r="247" spans="4:11" x14ac:dyDescent="0.2">
      <c r="D247" s="36"/>
      <c r="J247" s="36"/>
      <c r="K247" s="9"/>
    </row>
    <row r="248" spans="4:11" x14ac:dyDescent="0.2">
      <c r="D248" s="36"/>
      <c r="J248" s="36"/>
      <c r="K248" s="9"/>
    </row>
    <row r="249" spans="4:11" x14ac:dyDescent="0.2">
      <c r="D249" s="36"/>
      <c r="J249" s="36"/>
      <c r="K249" s="9"/>
    </row>
    <row r="250" spans="4:11" x14ac:dyDescent="0.2">
      <c r="D250" s="36"/>
      <c r="J250" s="36"/>
      <c r="K250" s="9"/>
    </row>
    <row r="251" spans="4:11" x14ac:dyDescent="0.2">
      <c r="D251" s="36"/>
      <c r="J251" s="36"/>
      <c r="K251" s="9"/>
    </row>
    <row r="252" spans="4:11" x14ac:dyDescent="0.2">
      <c r="D252" s="36"/>
      <c r="J252" s="36"/>
      <c r="K252" s="9"/>
    </row>
    <row r="253" spans="4:11" x14ac:dyDescent="0.2">
      <c r="D253" s="36"/>
      <c r="J253" s="36"/>
      <c r="K253" s="9"/>
    </row>
    <row r="254" spans="4:11" x14ac:dyDescent="0.2">
      <c r="D254" s="36"/>
      <c r="J254" s="36"/>
      <c r="K254" s="9"/>
    </row>
    <row r="255" spans="4:11" x14ac:dyDescent="0.2">
      <c r="D255" s="36"/>
      <c r="J255" s="36"/>
      <c r="K255" s="9"/>
    </row>
    <row r="256" spans="4:11" x14ac:dyDescent="0.2">
      <c r="D256" s="36"/>
      <c r="J256" s="36"/>
      <c r="K256" s="9"/>
    </row>
    <row r="257" spans="4:11" x14ac:dyDescent="0.2">
      <c r="D257" s="36"/>
      <c r="J257" s="36"/>
      <c r="K257" s="9"/>
    </row>
    <row r="258" spans="4:11" x14ac:dyDescent="0.2">
      <c r="D258" s="36"/>
      <c r="J258" s="36"/>
      <c r="K258" s="9"/>
    </row>
    <row r="259" spans="4:11" x14ac:dyDescent="0.2">
      <c r="D259" s="36"/>
      <c r="J259" s="36"/>
      <c r="K259" s="9"/>
    </row>
    <row r="260" spans="4:11" x14ac:dyDescent="0.2">
      <c r="D260" s="36"/>
      <c r="J260" s="36"/>
      <c r="K260" s="9"/>
    </row>
    <row r="261" spans="4:11" x14ac:dyDescent="0.2">
      <c r="D261" s="36"/>
      <c r="J261" s="36"/>
      <c r="K261" s="9"/>
    </row>
    <row r="262" spans="4:11" x14ac:dyDescent="0.2">
      <c r="D262" s="36"/>
      <c r="J262" s="36"/>
      <c r="K262" s="9"/>
    </row>
    <row r="263" spans="4:11" x14ac:dyDescent="0.2">
      <c r="D263" s="36"/>
      <c r="J263" s="36"/>
      <c r="K263" s="9"/>
    </row>
    <row r="264" spans="4:11" x14ac:dyDescent="0.2">
      <c r="D264" s="36"/>
      <c r="J264" s="36"/>
      <c r="K264" s="9"/>
    </row>
    <row r="265" spans="4:11" x14ac:dyDescent="0.2">
      <c r="D265" s="36"/>
      <c r="J265" s="36"/>
      <c r="K265" s="9"/>
    </row>
    <row r="266" spans="4:11" x14ac:dyDescent="0.2">
      <c r="D266" s="36"/>
      <c r="J266" s="36"/>
      <c r="K266" s="9"/>
    </row>
    <row r="267" spans="4:11" x14ac:dyDescent="0.2">
      <c r="D267" s="36"/>
      <c r="J267" s="36"/>
      <c r="K267" s="9"/>
    </row>
    <row r="268" spans="4:11" x14ac:dyDescent="0.2">
      <c r="D268" s="36"/>
      <c r="J268" s="36"/>
      <c r="K268" s="9"/>
    </row>
    <row r="269" spans="4:11" x14ac:dyDescent="0.2">
      <c r="D269" s="36"/>
      <c r="J269" s="36"/>
      <c r="K269" s="9"/>
    </row>
    <row r="270" spans="4:11" x14ac:dyDescent="0.2">
      <c r="D270" s="36"/>
      <c r="J270" s="36"/>
      <c r="K270" s="9"/>
    </row>
    <row r="271" spans="4:11" x14ac:dyDescent="0.2">
      <c r="J271" s="36"/>
      <c r="K271" s="9"/>
    </row>
    <row r="272" spans="4:11" x14ac:dyDescent="0.2">
      <c r="J272" s="36"/>
      <c r="K272" s="9"/>
    </row>
    <row r="273" spans="10:11" x14ac:dyDescent="0.2">
      <c r="J273" s="36"/>
      <c r="K273" s="9"/>
    </row>
    <row r="274" spans="10:11" x14ac:dyDescent="0.2">
      <c r="J274" s="36"/>
      <c r="K274" s="9"/>
    </row>
    <row r="275" spans="10:11" x14ac:dyDescent="0.2">
      <c r="J275" s="36"/>
      <c r="K275" s="9"/>
    </row>
    <row r="276" spans="10:11" x14ac:dyDescent="0.2">
      <c r="J276" s="36"/>
      <c r="K276" s="9"/>
    </row>
    <row r="277" spans="10:11" x14ac:dyDescent="0.2">
      <c r="J277" s="36"/>
      <c r="K277" s="9"/>
    </row>
    <row r="278" spans="10:11" x14ac:dyDescent="0.2">
      <c r="J278" s="36"/>
      <c r="K278" s="9"/>
    </row>
    <row r="279" spans="10:11" x14ac:dyDescent="0.2">
      <c r="J279" s="36"/>
      <c r="K279" s="9"/>
    </row>
    <row r="280" spans="10:11" x14ac:dyDescent="0.2">
      <c r="J280" s="36"/>
      <c r="K280" s="9"/>
    </row>
    <row r="281" spans="10:11" x14ac:dyDescent="0.2">
      <c r="J281" s="36"/>
      <c r="K281" s="9"/>
    </row>
    <row r="282" spans="10:11" x14ac:dyDescent="0.2">
      <c r="J282" s="36"/>
      <c r="K282" s="9"/>
    </row>
    <row r="283" spans="10:11" x14ac:dyDescent="0.2">
      <c r="J283" s="36"/>
      <c r="K283" s="9"/>
    </row>
    <row r="284" spans="10:11" x14ac:dyDescent="0.2">
      <c r="J284" s="36"/>
      <c r="K284" s="9"/>
    </row>
    <row r="285" spans="10:11" x14ac:dyDescent="0.2">
      <c r="J285" s="36"/>
      <c r="K285" s="9"/>
    </row>
    <row r="286" spans="10:11" x14ac:dyDescent="0.2">
      <c r="J286" s="36"/>
      <c r="K286" s="9"/>
    </row>
    <row r="287" spans="10:11" x14ac:dyDescent="0.2">
      <c r="J287" s="36"/>
      <c r="K287" s="9"/>
    </row>
    <row r="288" spans="10:11" x14ac:dyDescent="0.2">
      <c r="J288" s="36"/>
      <c r="K288" s="9"/>
    </row>
    <row r="289" spans="10:11" x14ac:dyDescent="0.2">
      <c r="J289" s="36"/>
      <c r="K289" s="9"/>
    </row>
    <row r="290" spans="10:11" x14ac:dyDescent="0.2">
      <c r="J290" s="36"/>
      <c r="K290" s="9"/>
    </row>
    <row r="291" spans="10:11" x14ac:dyDescent="0.2">
      <c r="J291" s="36"/>
      <c r="K291" s="9"/>
    </row>
    <row r="292" spans="10:11" x14ac:dyDescent="0.2">
      <c r="J292" s="36"/>
      <c r="K292" s="9"/>
    </row>
    <row r="293" spans="10:11" x14ac:dyDescent="0.2">
      <c r="J293" s="36"/>
      <c r="K293" s="9"/>
    </row>
    <row r="294" spans="10:11" x14ac:dyDescent="0.2">
      <c r="J294" s="36"/>
      <c r="K294" s="9"/>
    </row>
    <row r="295" spans="10:11" x14ac:dyDescent="0.2">
      <c r="J295" s="36"/>
      <c r="K295" s="9"/>
    </row>
    <row r="296" spans="10:11" x14ac:dyDescent="0.2">
      <c r="J296" s="36"/>
      <c r="K296" s="9"/>
    </row>
    <row r="297" spans="10:11" x14ac:dyDescent="0.2">
      <c r="J297" s="36"/>
      <c r="K297" s="9"/>
    </row>
    <row r="298" spans="10:11" x14ac:dyDescent="0.2">
      <c r="J298" s="36"/>
      <c r="K298" s="9"/>
    </row>
    <row r="299" spans="10:11" x14ac:dyDescent="0.2">
      <c r="J299" s="36"/>
      <c r="K299" s="9"/>
    </row>
    <row r="300" spans="10:11" x14ac:dyDescent="0.2">
      <c r="J300" s="36"/>
      <c r="K300" s="9"/>
    </row>
    <row r="301" spans="10:11" x14ac:dyDescent="0.2">
      <c r="J301" s="36"/>
      <c r="K301" s="9"/>
    </row>
    <row r="302" spans="10:11" x14ac:dyDescent="0.2">
      <c r="J302" s="36"/>
      <c r="K302" s="9"/>
    </row>
    <row r="303" spans="10:11" x14ac:dyDescent="0.2">
      <c r="J303" s="36"/>
      <c r="K303" s="9"/>
    </row>
    <row r="304" spans="10:11" x14ac:dyDescent="0.2">
      <c r="J304" s="36"/>
      <c r="K304" s="9"/>
    </row>
    <row r="305" spans="10:11" x14ac:dyDescent="0.2">
      <c r="J305" s="36"/>
      <c r="K305" s="9"/>
    </row>
    <row r="306" spans="10:11" x14ac:dyDescent="0.2">
      <c r="J306" s="36"/>
      <c r="K306" s="9"/>
    </row>
    <row r="307" spans="10:11" x14ac:dyDescent="0.2">
      <c r="J307" s="36"/>
      <c r="K307" s="9"/>
    </row>
    <row r="308" spans="10:11" x14ac:dyDescent="0.2">
      <c r="J308" s="36"/>
      <c r="K308" s="9"/>
    </row>
    <row r="309" spans="10:11" x14ac:dyDescent="0.2">
      <c r="J309" s="36"/>
      <c r="K309" s="9"/>
    </row>
    <row r="310" spans="10:11" x14ac:dyDescent="0.2">
      <c r="J310" s="36"/>
      <c r="K310" s="9"/>
    </row>
    <row r="311" spans="10:11" x14ac:dyDescent="0.2">
      <c r="J311" s="36"/>
      <c r="K311" s="9"/>
    </row>
    <row r="312" spans="10:11" x14ac:dyDescent="0.2">
      <c r="J312" s="36"/>
      <c r="K312" s="9"/>
    </row>
    <row r="313" spans="10:11" x14ac:dyDescent="0.2">
      <c r="J313" s="36"/>
      <c r="K313" s="9"/>
    </row>
    <row r="314" spans="10:11" x14ac:dyDescent="0.2">
      <c r="J314" s="36"/>
      <c r="K314" s="9"/>
    </row>
    <row r="315" spans="10:11" x14ac:dyDescent="0.2">
      <c r="J315" s="36"/>
      <c r="K315" s="9"/>
    </row>
    <row r="316" spans="10:11" x14ac:dyDescent="0.2">
      <c r="J316" s="36"/>
      <c r="K316" s="9"/>
    </row>
    <row r="317" spans="10:11" x14ac:dyDescent="0.2">
      <c r="J317" s="36"/>
      <c r="K317" s="9"/>
    </row>
    <row r="318" spans="10:11" x14ac:dyDescent="0.2">
      <c r="J318" s="36"/>
      <c r="K318" s="9"/>
    </row>
    <row r="319" spans="10:11" x14ac:dyDescent="0.2">
      <c r="J319" s="36"/>
      <c r="K319" s="9"/>
    </row>
    <row r="320" spans="10:11" x14ac:dyDescent="0.2">
      <c r="J320" s="36"/>
      <c r="K320" s="9"/>
    </row>
    <row r="321" spans="10:11" x14ac:dyDescent="0.2">
      <c r="J321" s="36"/>
      <c r="K321" s="9"/>
    </row>
    <row r="322" spans="10:11" x14ac:dyDescent="0.2">
      <c r="J322" s="36"/>
      <c r="K322" s="9"/>
    </row>
    <row r="323" spans="10:11" x14ac:dyDescent="0.2">
      <c r="J323" s="36"/>
      <c r="K323" s="9"/>
    </row>
    <row r="324" spans="10:11" x14ac:dyDescent="0.2">
      <c r="J324" s="36"/>
      <c r="K324" s="9"/>
    </row>
    <row r="325" spans="10:11" x14ac:dyDescent="0.2">
      <c r="J325" s="36"/>
      <c r="K325" s="9"/>
    </row>
    <row r="326" spans="10:11" x14ac:dyDescent="0.2">
      <c r="J326" s="36"/>
      <c r="K326" s="9"/>
    </row>
    <row r="327" spans="10:11" x14ac:dyDescent="0.2">
      <c r="J327" s="36"/>
      <c r="K327" s="9"/>
    </row>
    <row r="328" spans="10:11" x14ac:dyDescent="0.2">
      <c r="J328" s="36"/>
      <c r="K328" s="9"/>
    </row>
    <row r="329" spans="10:11" x14ac:dyDescent="0.2">
      <c r="J329" s="36"/>
      <c r="K329" s="9"/>
    </row>
    <row r="330" spans="10:11" x14ac:dyDescent="0.2">
      <c r="J330" s="36"/>
      <c r="K330" s="9"/>
    </row>
    <row r="331" spans="10:11" x14ac:dyDescent="0.2">
      <c r="J331" s="36"/>
      <c r="K331" s="9"/>
    </row>
    <row r="332" spans="10:11" x14ac:dyDescent="0.2">
      <c r="J332" s="36"/>
      <c r="K332" s="9"/>
    </row>
    <row r="333" spans="10:11" x14ac:dyDescent="0.2">
      <c r="J333" s="36"/>
      <c r="K333" s="9"/>
    </row>
    <row r="334" spans="10:11" x14ac:dyDescent="0.2">
      <c r="J334" s="36"/>
      <c r="K334" s="9"/>
    </row>
    <row r="335" spans="10:11" x14ac:dyDescent="0.2">
      <c r="J335" s="36"/>
      <c r="K335" s="9"/>
    </row>
    <row r="336" spans="10:11" x14ac:dyDescent="0.2">
      <c r="J336" s="36"/>
      <c r="K336" s="9"/>
    </row>
    <row r="337" spans="10:11" x14ac:dyDescent="0.2">
      <c r="J337" s="36"/>
      <c r="K337" s="9"/>
    </row>
    <row r="338" spans="10:11" x14ac:dyDescent="0.2">
      <c r="J338" s="36"/>
      <c r="K338" s="9"/>
    </row>
    <row r="339" spans="10:11" x14ac:dyDescent="0.2">
      <c r="J339" s="36"/>
      <c r="K339" s="9"/>
    </row>
    <row r="340" spans="10:11" x14ac:dyDescent="0.2">
      <c r="J340" s="36"/>
      <c r="K340" s="9"/>
    </row>
    <row r="341" spans="10:11" x14ac:dyDescent="0.2">
      <c r="J341" s="36"/>
      <c r="K341" s="9"/>
    </row>
    <row r="342" spans="10:11" x14ac:dyDescent="0.2">
      <c r="J342" s="36"/>
      <c r="K342" s="9"/>
    </row>
    <row r="343" spans="10:11" x14ac:dyDescent="0.2">
      <c r="J343" s="36"/>
      <c r="K343" s="9"/>
    </row>
    <row r="344" spans="10:11" x14ac:dyDescent="0.2">
      <c r="J344" s="36"/>
      <c r="K344" s="9"/>
    </row>
    <row r="345" spans="10:11" x14ac:dyDescent="0.2">
      <c r="J345" s="36"/>
      <c r="K345" s="9"/>
    </row>
    <row r="346" spans="10:11" x14ac:dyDescent="0.2">
      <c r="J346" s="36"/>
      <c r="K346" s="9"/>
    </row>
    <row r="347" spans="10:11" x14ac:dyDescent="0.2">
      <c r="J347" s="36"/>
      <c r="K347" s="9"/>
    </row>
    <row r="348" spans="10:11" x14ac:dyDescent="0.2">
      <c r="J348" s="36"/>
      <c r="K348" s="9"/>
    </row>
    <row r="349" spans="10:11" x14ac:dyDescent="0.2">
      <c r="J349" s="36"/>
      <c r="K349" s="9"/>
    </row>
    <row r="350" spans="10:11" x14ac:dyDescent="0.2">
      <c r="J350" s="36"/>
      <c r="K350" s="9"/>
    </row>
    <row r="351" spans="10:11" x14ac:dyDescent="0.2">
      <c r="J351" s="36"/>
      <c r="K351" s="9"/>
    </row>
    <row r="352" spans="10:11" x14ac:dyDescent="0.2">
      <c r="J352" s="36"/>
      <c r="K352" s="9"/>
    </row>
    <row r="353" spans="10:11" x14ac:dyDescent="0.2">
      <c r="J353" s="36"/>
      <c r="K353" s="9"/>
    </row>
    <row r="354" spans="10:11" x14ac:dyDescent="0.2">
      <c r="J354" s="36"/>
      <c r="K354" s="9"/>
    </row>
    <row r="355" spans="10:11" x14ac:dyDescent="0.2">
      <c r="J355" s="36"/>
      <c r="K355" s="9"/>
    </row>
    <row r="356" spans="10:11" x14ac:dyDescent="0.2">
      <c r="J356" s="36"/>
      <c r="K356" s="9"/>
    </row>
    <row r="357" spans="10:11" x14ac:dyDescent="0.2">
      <c r="J357" s="36"/>
      <c r="K357" s="9"/>
    </row>
    <row r="358" spans="10:11" x14ac:dyDescent="0.2">
      <c r="J358" s="36"/>
      <c r="K358" s="9"/>
    </row>
    <row r="359" spans="10:11" x14ac:dyDescent="0.2">
      <c r="J359" s="36"/>
      <c r="K359" s="9"/>
    </row>
    <row r="360" spans="10:11" x14ac:dyDescent="0.2">
      <c r="J360" s="36"/>
      <c r="K360" s="9"/>
    </row>
    <row r="361" spans="10:11" x14ac:dyDescent="0.2">
      <c r="J361" s="36"/>
      <c r="K361" s="9"/>
    </row>
    <row r="362" spans="10:11" x14ac:dyDescent="0.2">
      <c r="J362" s="36"/>
      <c r="K362" s="9"/>
    </row>
    <row r="363" spans="10:11" x14ac:dyDescent="0.2">
      <c r="J363" s="36"/>
      <c r="K363" s="9"/>
    </row>
    <row r="364" spans="10:11" x14ac:dyDescent="0.2">
      <c r="J364" s="36"/>
      <c r="K364" s="9"/>
    </row>
    <row r="365" spans="10:11" x14ac:dyDescent="0.2">
      <c r="J365" s="36"/>
      <c r="K365" s="9"/>
    </row>
    <row r="366" spans="10:11" x14ac:dyDescent="0.2">
      <c r="J366" s="36"/>
      <c r="K366" s="9"/>
    </row>
    <row r="367" spans="10:11" x14ac:dyDescent="0.2">
      <c r="J367" s="36"/>
      <c r="K367" s="9"/>
    </row>
    <row r="368" spans="10:11" x14ac:dyDescent="0.2">
      <c r="J368" s="36"/>
      <c r="K368" s="9"/>
    </row>
    <row r="369" spans="10:11" x14ac:dyDescent="0.2">
      <c r="J369" s="36"/>
      <c r="K369" s="9"/>
    </row>
    <row r="370" spans="10:11" x14ac:dyDescent="0.2">
      <c r="J370" s="36"/>
      <c r="K370" s="9"/>
    </row>
    <row r="371" spans="10:11" x14ac:dyDescent="0.2">
      <c r="J371" s="36"/>
      <c r="K371" s="9"/>
    </row>
    <row r="372" spans="10:11" x14ac:dyDescent="0.2">
      <c r="J372" s="36"/>
      <c r="K372" s="9"/>
    </row>
    <row r="373" spans="10:11" x14ac:dyDescent="0.2">
      <c r="J373" s="36"/>
      <c r="K373" s="9"/>
    </row>
    <row r="374" spans="10:11" x14ac:dyDescent="0.2">
      <c r="J374" s="36"/>
      <c r="K374" s="9"/>
    </row>
    <row r="375" spans="10:11" x14ac:dyDescent="0.2">
      <c r="J375" s="36"/>
      <c r="K375" s="9"/>
    </row>
    <row r="376" spans="10:11" x14ac:dyDescent="0.2">
      <c r="J376" s="36"/>
      <c r="K376" s="9"/>
    </row>
    <row r="377" spans="10:11" x14ac:dyDescent="0.2">
      <c r="J377" s="36"/>
      <c r="K377" s="9"/>
    </row>
    <row r="378" spans="10:11" x14ac:dyDescent="0.2">
      <c r="J378" s="36"/>
      <c r="K378" s="9"/>
    </row>
    <row r="379" spans="10:11" x14ac:dyDescent="0.2">
      <c r="J379" s="36"/>
      <c r="K379" s="9"/>
    </row>
    <row r="380" spans="10:11" x14ac:dyDescent="0.2">
      <c r="J380" s="36"/>
      <c r="K380" s="9"/>
    </row>
    <row r="381" spans="10:11" x14ac:dyDescent="0.2">
      <c r="J381" s="36"/>
      <c r="K381" s="9"/>
    </row>
    <row r="382" spans="10:11" x14ac:dyDescent="0.2">
      <c r="J382" s="36"/>
      <c r="K382" s="9"/>
    </row>
    <row r="383" spans="10:11" x14ac:dyDescent="0.2">
      <c r="J383" s="36"/>
      <c r="K383" s="9"/>
    </row>
    <row r="384" spans="10:11" x14ac:dyDescent="0.2">
      <c r="J384" s="36"/>
      <c r="K384" s="9"/>
    </row>
    <row r="385" spans="10:11" x14ac:dyDescent="0.2">
      <c r="J385" s="36"/>
      <c r="K385" s="9"/>
    </row>
    <row r="386" spans="10:11" x14ac:dyDescent="0.2">
      <c r="J386" s="36"/>
      <c r="K386" s="9"/>
    </row>
    <row r="387" spans="10:11" x14ac:dyDescent="0.2">
      <c r="J387" s="36"/>
      <c r="K387" s="9"/>
    </row>
    <row r="388" spans="10:11" x14ac:dyDescent="0.2">
      <c r="J388" s="36"/>
      <c r="K388" s="9"/>
    </row>
    <row r="389" spans="10:11" x14ac:dyDescent="0.2">
      <c r="J389" s="36"/>
      <c r="K389" s="9"/>
    </row>
    <row r="390" spans="10:11" x14ac:dyDescent="0.2">
      <c r="J390" s="36"/>
      <c r="K390" s="9"/>
    </row>
    <row r="391" spans="10:11" x14ac:dyDescent="0.2">
      <c r="J391" s="36"/>
      <c r="K391" s="9"/>
    </row>
    <row r="392" spans="10:11" x14ac:dyDescent="0.2">
      <c r="J392" s="36"/>
      <c r="K392" s="9"/>
    </row>
    <row r="393" spans="10:11" x14ac:dyDescent="0.2">
      <c r="J393" s="36"/>
      <c r="K393" s="9"/>
    </row>
    <row r="394" spans="10:11" x14ac:dyDescent="0.2">
      <c r="J394" s="36"/>
      <c r="K394" s="9"/>
    </row>
    <row r="395" spans="10:11" x14ac:dyDescent="0.2">
      <c r="J395" s="36"/>
      <c r="K395" s="9"/>
    </row>
    <row r="396" spans="10:11" x14ac:dyDescent="0.2">
      <c r="J396" s="36"/>
      <c r="K396" s="9"/>
    </row>
    <row r="397" spans="10:11" x14ac:dyDescent="0.2">
      <c r="J397" s="36"/>
      <c r="K397" s="9"/>
    </row>
    <row r="398" spans="10:11" x14ac:dyDescent="0.2">
      <c r="J398" s="36"/>
      <c r="K398" s="9"/>
    </row>
    <row r="399" spans="10:11" x14ac:dyDescent="0.2">
      <c r="J399" s="36"/>
      <c r="K399" s="9"/>
    </row>
    <row r="400" spans="10:11" x14ac:dyDescent="0.2">
      <c r="J400" s="36"/>
      <c r="K400" s="9"/>
    </row>
    <row r="401" spans="10:11" x14ac:dyDescent="0.2">
      <c r="J401" s="36"/>
      <c r="K401" s="9"/>
    </row>
    <row r="402" spans="10:11" x14ac:dyDescent="0.2">
      <c r="J402" s="36"/>
      <c r="K402" s="9"/>
    </row>
    <row r="403" spans="10:11" x14ac:dyDescent="0.2">
      <c r="J403" s="36"/>
      <c r="K403" s="9"/>
    </row>
    <row r="404" spans="10:11" x14ac:dyDescent="0.2">
      <c r="J404" s="36"/>
      <c r="K404" s="9"/>
    </row>
    <row r="405" spans="10:11" x14ac:dyDescent="0.2">
      <c r="J405" s="36"/>
      <c r="K405" s="9"/>
    </row>
    <row r="406" spans="10:11" x14ac:dyDescent="0.2">
      <c r="J406" s="36"/>
      <c r="K406" s="9"/>
    </row>
    <row r="407" spans="10:11" x14ac:dyDescent="0.2">
      <c r="J407" s="36"/>
      <c r="K407" s="9"/>
    </row>
    <row r="408" spans="10:11" x14ac:dyDescent="0.2">
      <c r="J408" s="36"/>
      <c r="K408" s="9"/>
    </row>
    <row r="409" spans="10:11" x14ac:dyDescent="0.2">
      <c r="J409" s="36"/>
      <c r="K409" s="9"/>
    </row>
    <row r="410" spans="10:11" x14ac:dyDescent="0.2">
      <c r="J410" s="36"/>
      <c r="K410" s="9"/>
    </row>
    <row r="411" spans="10:11" x14ac:dyDescent="0.2">
      <c r="J411" s="36"/>
      <c r="K411" s="9"/>
    </row>
    <row r="412" spans="10:11" x14ac:dyDescent="0.2">
      <c r="J412" s="36"/>
      <c r="K412" s="9"/>
    </row>
    <row r="413" spans="10:11" x14ac:dyDescent="0.2">
      <c r="J413" s="36"/>
      <c r="K413" s="9"/>
    </row>
    <row r="414" spans="10:11" x14ac:dyDescent="0.2">
      <c r="J414" s="36"/>
      <c r="K414" s="9"/>
    </row>
    <row r="415" spans="10:11" x14ac:dyDescent="0.2">
      <c r="J415" s="36"/>
      <c r="K415" s="9"/>
    </row>
    <row r="416" spans="10:11" x14ac:dyDescent="0.2">
      <c r="J416" s="36"/>
      <c r="K416" s="9"/>
    </row>
    <row r="417" spans="10:11" x14ac:dyDescent="0.2">
      <c r="J417" s="36"/>
      <c r="K417" s="9"/>
    </row>
    <row r="418" spans="10:11" x14ac:dyDescent="0.2">
      <c r="J418" s="36"/>
      <c r="K418" s="9"/>
    </row>
    <row r="419" spans="10:11" x14ac:dyDescent="0.2">
      <c r="J419" s="36"/>
      <c r="K419" s="9"/>
    </row>
    <row r="420" spans="10:11" x14ac:dyDescent="0.2">
      <c r="J420" s="36"/>
      <c r="K420" s="9"/>
    </row>
    <row r="421" spans="10:11" x14ac:dyDescent="0.2">
      <c r="J421" s="36"/>
      <c r="K421" s="9"/>
    </row>
    <row r="422" spans="10:11" x14ac:dyDescent="0.2">
      <c r="J422" s="36"/>
      <c r="K422" s="9"/>
    </row>
    <row r="423" spans="10:11" x14ac:dyDescent="0.2">
      <c r="J423" s="36"/>
      <c r="K423" s="9"/>
    </row>
    <row r="424" spans="10:11" x14ac:dyDescent="0.2">
      <c r="J424" s="36"/>
      <c r="K424" s="9"/>
    </row>
    <row r="425" spans="10:11" x14ac:dyDescent="0.2">
      <c r="J425" s="36"/>
      <c r="K425" s="9"/>
    </row>
    <row r="426" spans="10:11" x14ac:dyDescent="0.2">
      <c r="J426" s="36"/>
      <c r="K426" s="9"/>
    </row>
    <row r="427" spans="10:11" x14ac:dyDescent="0.2">
      <c r="J427" s="36"/>
      <c r="K427" s="9"/>
    </row>
    <row r="428" spans="10:11" x14ac:dyDescent="0.2">
      <c r="J428" s="36"/>
      <c r="K428" s="9"/>
    </row>
    <row r="429" spans="10:11" x14ac:dyDescent="0.2">
      <c r="J429" s="36"/>
      <c r="K429" s="9"/>
    </row>
    <row r="430" spans="10:11" x14ac:dyDescent="0.2">
      <c r="J430" s="36"/>
      <c r="K430" s="9"/>
    </row>
    <row r="431" spans="10:11" x14ac:dyDescent="0.2">
      <c r="J431" s="36"/>
      <c r="K431" s="9"/>
    </row>
    <row r="432" spans="10:11" x14ac:dyDescent="0.2">
      <c r="J432" s="36"/>
      <c r="K432" s="9"/>
    </row>
    <row r="433" spans="10:11" x14ac:dyDescent="0.2">
      <c r="J433" s="36"/>
      <c r="K433" s="9"/>
    </row>
    <row r="434" spans="10:11" x14ac:dyDescent="0.2">
      <c r="J434" s="36"/>
      <c r="K434" s="9"/>
    </row>
    <row r="435" spans="10:11" x14ac:dyDescent="0.2">
      <c r="J435" s="36"/>
      <c r="K435" s="9"/>
    </row>
    <row r="436" spans="10:11" x14ac:dyDescent="0.2">
      <c r="J436" s="36"/>
      <c r="K436" s="9"/>
    </row>
    <row r="437" spans="10:11" x14ac:dyDescent="0.2">
      <c r="J437" s="36"/>
      <c r="K437" s="9"/>
    </row>
    <row r="438" spans="10:11" x14ac:dyDescent="0.2">
      <c r="J438" s="36"/>
      <c r="K438" s="9"/>
    </row>
    <row r="439" spans="10:11" x14ac:dyDescent="0.2">
      <c r="J439" s="36"/>
      <c r="K439" s="9"/>
    </row>
    <row r="440" spans="10:11" x14ac:dyDescent="0.2">
      <c r="J440" s="36"/>
      <c r="K440" s="9"/>
    </row>
    <row r="441" spans="10:11" x14ac:dyDescent="0.2">
      <c r="J441" s="36"/>
      <c r="K441" s="9"/>
    </row>
    <row r="442" spans="10:11" x14ac:dyDescent="0.2">
      <c r="J442" s="36"/>
      <c r="K442" s="9"/>
    </row>
    <row r="443" spans="10:11" x14ac:dyDescent="0.2">
      <c r="J443" s="36"/>
      <c r="K443" s="9"/>
    </row>
    <row r="444" spans="10:11" x14ac:dyDescent="0.2">
      <c r="J444" s="36"/>
      <c r="K444" s="9"/>
    </row>
    <row r="445" spans="10:11" x14ac:dyDescent="0.2">
      <c r="J445" s="36"/>
      <c r="K445" s="9"/>
    </row>
    <row r="446" spans="10:11" x14ac:dyDescent="0.2">
      <c r="J446" s="36"/>
      <c r="K446" s="9"/>
    </row>
    <row r="447" spans="10:11" x14ac:dyDescent="0.2">
      <c r="J447" s="36"/>
      <c r="K447" s="9"/>
    </row>
    <row r="448" spans="10:11" x14ac:dyDescent="0.2">
      <c r="J448" s="36"/>
      <c r="K448" s="9"/>
    </row>
    <row r="449" spans="10:11" x14ac:dyDescent="0.2">
      <c r="J449" s="36"/>
      <c r="K449" s="9"/>
    </row>
    <row r="450" spans="10:11" x14ac:dyDescent="0.2">
      <c r="J450" s="36"/>
      <c r="K450" s="9"/>
    </row>
    <row r="451" spans="10:11" x14ac:dyDescent="0.2">
      <c r="J451" s="36"/>
      <c r="K451" s="9"/>
    </row>
    <row r="452" spans="10:11" x14ac:dyDescent="0.2">
      <c r="J452" s="36"/>
      <c r="K452" s="9"/>
    </row>
    <row r="453" spans="10:11" x14ac:dyDescent="0.2">
      <c r="J453" s="36"/>
      <c r="K453" s="9"/>
    </row>
    <row r="454" spans="10:11" x14ac:dyDescent="0.2">
      <c r="J454" s="36"/>
      <c r="K454" s="9"/>
    </row>
    <row r="455" spans="10:11" x14ac:dyDescent="0.2">
      <c r="J455" s="36"/>
      <c r="K455" s="9"/>
    </row>
    <row r="456" spans="10:11" x14ac:dyDescent="0.2">
      <c r="J456" s="36"/>
      <c r="K456" s="9"/>
    </row>
    <row r="457" spans="10:11" x14ac:dyDescent="0.2">
      <c r="J457" s="36"/>
      <c r="K457" s="9"/>
    </row>
    <row r="458" spans="10:11" x14ac:dyDescent="0.2">
      <c r="J458" s="36"/>
      <c r="K458" s="9"/>
    </row>
    <row r="459" spans="10:11" x14ac:dyDescent="0.2">
      <c r="J459" s="36"/>
      <c r="K459" s="9"/>
    </row>
    <row r="460" spans="10:11" x14ac:dyDescent="0.2">
      <c r="J460" s="36"/>
      <c r="K460" s="9"/>
    </row>
    <row r="461" spans="10:11" x14ac:dyDescent="0.2">
      <c r="J461" s="36"/>
      <c r="K461" s="9"/>
    </row>
    <row r="462" spans="10:11" x14ac:dyDescent="0.2">
      <c r="J462" s="36"/>
      <c r="K462" s="9"/>
    </row>
    <row r="463" spans="10:11" x14ac:dyDescent="0.2">
      <c r="J463" s="36"/>
      <c r="K463" s="9"/>
    </row>
    <row r="464" spans="10:11" x14ac:dyDescent="0.2">
      <c r="J464" s="36"/>
      <c r="K464" s="9"/>
    </row>
    <row r="465" spans="10:11" x14ac:dyDescent="0.2">
      <c r="J465" s="36"/>
      <c r="K465" s="9"/>
    </row>
    <row r="466" spans="10:11" x14ac:dyDescent="0.2">
      <c r="J466" s="36"/>
      <c r="K466" s="9"/>
    </row>
    <row r="467" spans="10:11" x14ac:dyDescent="0.2">
      <c r="J467" s="36"/>
      <c r="K467" s="9"/>
    </row>
    <row r="468" spans="10:11" x14ac:dyDescent="0.2">
      <c r="J468" s="36"/>
      <c r="K468" s="9"/>
    </row>
    <row r="469" spans="10:11" x14ac:dyDescent="0.2">
      <c r="J469" s="36"/>
      <c r="K469" s="9"/>
    </row>
    <row r="470" spans="10:11" x14ac:dyDescent="0.2">
      <c r="J470" s="36"/>
      <c r="K470" s="9"/>
    </row>
    <row r="471" spans="10:11" x14ac:dyDescent="0.2">
      <c r="J471" s="36"/>
      <c r="K471" s="9"/>
    </row>
    <row r="472" spans="10:11" x14ac:dyDescent="0.2">
      <c r="J472" s="36"/>
      <c r="K472" s="9"/>
    </row>
    <row r="473" spans="10:11" x14ac:dyDescent="0.2">
      <c r="J473" s="36"/>
      <c r="K473" s="9"/>
    </row>
    <row r="474" spans="10:11" x14ac:dyDescent="0.2">
      <c r="J474" s="36"/>
      <c r="K474" s="9"/>
    </row>
    <row r="475" spans="10:11" x14ac:dyDescent="0.2">
      <c r="J475" s="36"/>
      <c r="K475" s="9"/>
    </row>
    <row r="476" spans="10:11" x14ac:dyDescent="0.2">
      <c r="J476" s="36"/>
      <c r="K476" s="9"/>
    </row>
    <row r="477" spans="10:11" x14ac:dyDescent="0.2">
      <c r="J477" s="36"/>
      <c r="K477" s="9"/>
    </row>
    <row r="478" spans="10:11" x14ac:dyDescent="0.2">
      <c r="J478" s="36"/>
      <c r="K478" s="9"/>
    </row>
    <row r="479" spans="10:11" x14ac:dyDescent="0.2">
      <c r="J479" s="36"/>
      <c r="K479" s="9"/>
    </row>
    <row r="480" spans="10:11" x14ac:dyDescent="0.2">
      <c r="J480" s="36"/>
      <c r="K480" s="9"/>
    </row>
    <row r="481" spans="10:11" x14ac:dyDescent="0.2">
      <c r="J481" s="36"/>
      <c r="K481" s="9"/>
    </row>
    <row r="482" spans="10:11" x14ac:dyDescent="0.2">
      <c r="J482" s="36"/>
      <c r="K482" s="9"/>
    </row>
    <row r="483" spans="10:11" x14ac:dyDescent="0.2">
      <c r="J483" s="36"/>
      <c r="K483" s="9"/>
    </row>
    <row r="484" spans="10:11" x14ac:dyDescent="0.2">
      <c r="J484" s="36"/>
      <c r="K484" s="9"/>
    </row>
    <row r="485" spans="10:11" x14ac:dyDescent="0.2">
      <c r="J485" s="36"/>
      <c r="K485" s="9"/>
    </row>
    <row r="486" spans="10:11" x14ac:dyDescent="0.2">
      <c r="J486" s="36"/>
      <c r="K486" s="9"/>
    </row>
    <row r="487" spans="10:11" x14ac:dyDescent="0.2">
      <c r="J487" s="36"/>
      <c r="K487" s="9"/>
    </row>
    <row r="488" spans="10:11" x14ac:dyDescent="0.2">
      <c r="J488" s="36"/>
      <c r="K488" s="9"/>
    </row>
    <row r="489" spans="10:11" x14ac:dyDescent="0.2">
      <c r="J489" s="36"/>
      <c r="K489" s="9"/>
    </row>
    <row r="490" spans="10:11" x14ac:dyDescent="0.2">
      <c r="J490" s="36"/>
      <c r="K490" s="9"/>
    </row>
    <row r="491" spans="10:11" x14ac:dyDescent="0.2">
      <c r="J491" s="36"/>
      <c r="K491" s="9"/>
    </row>
    <row r="492" spans="10:11" x14ac:dyDescent="0.2">
      <c r="J492" s="36"/>
      <c r="K492" s="9"/>
    </row>
    <row r="493" spans="10:11" x14ac:dyDescent="0.2">
      <c r="J493" s="36"/>
      <c r="K493" s="9"/>
    </row>
    <row r="494" spans="10:11" x14ac:dyDescent="0.2">
      <c r="J494" s="36"/>
      <c r="K494" s="9"/>
    </row>
    <row r="495" spans="10:11" x14ac:dyDescent="0.2">
      <c r="J495" s="36"/>
      <c r="K495" s="9"/>
    </row>
    <row r="496" spans="10:11" x14ac:dyDescent="0.2">
      <c r="J496" s="36"/>
      <c r="K496" s="9"/>
    </row>
    <row r="497" spans="10:11" x14ac:dyDescent="0.2">
      <c r="J497" s="36"/>
      <c r="K497" s="9"/>
    </row>
    <row r="498" spans="10:11" x14ac:dyDescent="0.2">
      <c r="J498" s="36"/>
      <c r="K498" s="9"/>
    </row>
    <row r="499" spans="10:11" x14ac:dyDescent="0.2">
      <c r="J499" s="36"/>
      <c r="K499" s="9"/>
    </row>
    <row r="500" spans="10:11" x14ac:dyDescent="0.2">
      <c r="J500" s="36"/>
      <c r="K500" s="9"/>
    </row>
    <row r="501" spans="10:11" x14ac:dyDescent="0.2">
      <c r="J501" s="36"/>
      <c r="K501" s="9"/>
    </row>
    <row r="502" spans="10:11" x14ac:dyDescent="0.2">
      <c r="J502" s="36"/>
      <c r="K502" s="9"/>
    </row>
    <row r="503" spans="10:11" x14ac:dyDescent="0.2">
      <c r="J503" s="36"/>
      <c r="K503" s="9"/>
    </row>
    <row r="504" spans="10:11" x14ac:dyDescent="0.2">
      <c r="J504" s="36"/>
      <c r="K504" s="9"/>
    </row>
    <row r="505" spans="10:11" x14ac:dyDescent="0.2">
      <c r="J505" s="36"/>
      <c r="K505" s="9"/>
    </row>
    <row r="506" spans="10:11" x14ac:dyDescent="0.2">
      <c r="J506" s="36"/>
      <c r="K506" s="9"/>
    </row>
    <row r="507" spans="10:11" x14ac:dyDescent="0.2">
      <c r="J507" s="36"/>
      <c r="K507" s="9"/>
    </row>
    <row r="508" spans="10:11" x14ac:dyDescent="0.2">
      <c r="J508" s="36"/>
      <c r="K508" s="9"/>
    </row>
    <row r="509" spans="10:11" x14ac:dyDescent="0.2">
      <c r="J509" s="36"/>
      <c r="K509" s="9"/>
    </row>
    <row r="510" spans="10:11" x14ac:dyDescent="0.2">
      <c r="J510" s="36"/>
      <c r="K510" s="9"/>
    </row>
    <row r="511" spans="10:11" x14ac:dyDescent="0.2">
      <c r="J511" s="36"/>
      <c r="K511" s="9"/>
    </row>
    <row r="512" spans="10:11" x14ac:dyDescent="0.2">
      <c r="J512" s="36"/>
      <c r="K512" s="9"/>
    </row>
    <row r="513" spans="10:11" x14ac:dyDescent="0.2">
      <c r="J513" s="36"/>
      <c r="K513" s="9"/>
    </row>
    <row r="514" spans="10:11" x14ac:dyDescent="0.2">
      <c r="J514" s="36"/>
      <c r="K514" s="9"/>
    </row>
    <row r="515" spans="10:11" x14ac:dyDescent="0.2">
      <c r="J515" s="36"/>
      <c r="K515" s="9"/>
    </row>
    <row r="516" spans="10:11" x14ac:dyDescent="0.2">
      <c r="J516" s="36"/>
      <c r="K516" s="9"/>
    </row>
    <row r="517" spans="10:11" x14ac:dyDescent="0.2">
      <c r="J517" s="36"/>
      <c r="K517" s="9"/>
    </row>
    <row r="518" spans="10:11" x14ac:dyDescent="0.2">
      <c r="J518" s="36"/>
      <c r="K518" s="9"/>
    </row>
    <row r="519" spans="10:11" x14ac:dyDescent="0.2">
      <c r="J519" s="36"/>
      <c r="K519" s="9"/>
    </row>
    <row r="520" spans="10:11" x14ac:dyDescent="0.2">
      <c r="J520" s="36"/>
      <c r="K520" s="9"/>
    </row>
    <row r="521" spans="10:11" x14ac:dyDescent="0.2">
      <c r="J521" s="36"/>
      <c r="K521" s="9"/>
    </row>
    <row r="522" spans="10:11" x14ac:dyDescent="0.2">
      <c r="J522" s="36"/>
      <c r="K522" s="9"/>
    </row>
    <row r="523" spans="10:11" x14ac:dyDescent="0.2">
      <c r="J523" s="36"/>
      <c r="K523" s="9"/>
    </row>
    <row r="524" spans="10:11" x14ac:dyDescent="0.2">
      <c r="J524" s="36"/>
      <c r="K524" s="9"/>
    </row>
    <row r="525" spans="10:11" x14ac:dyDescent="0.2">
      <c r="J525" s="36"/>
      <c r="K525" s="9"/>
    </row>
    <row r="526" spans="10:11" x14ac:dyDescent="0.2">
      <c r="J526" s="36"/>
      <c r="K526" s="9"/>
    </row>
    <row r="527" spans="10:11" x14ac:dyDescent="0.2">
      <c r="J527" s="36"/>
      <c r="K527" s="9"/>
    </row>
    <row r="528" spans="10:11" x14ac:dyDescent="0.2">
      <c r="J528" s="36"/>
      <c r="K528" s="9"/>
    </row>
    <row r="529" spans="10:11" x14ac:dyDescent="0.2">
      <c r="J529" s="36"/>
      <c r="K529" s="9"/>
    </row>
    <row r="530" spans="10:11" x14ac:dyDescent="0.2">
      <c r="J530" s="36"/>
      <c r="K530" s="9"/>
    </row>
    <row r="531" spans="10:11" x14ac:dyDescent="0.2">
      <c r="J531" s="36"/>
      <c r="K531" s="9"/>
    </row>
    <row r="532" spans="10:11" x14ac:dyDescent="0.2">
      <c r="J532" s="36"/>
      <c r="K532" s="9"/>
    </row>
    <row r="533" spans="10:11" x14ac:dyDescent="0.2">
      <c r="J533" s="36"/>
      <c r="K533" s="9"/>
    </row>
    <row r="534" spans="10:11" x14ac:dyDescent="0.2">
      <c r="J534" s="36"/>
      <c r="K534" s="9"/>
    </row>
    <row r="535" spans="10:11" x14ac:dyDescent="0.2">
      <c r="J535" s="36"/>
      <c r="K535" s="9"/>
    </row>
    <row r="536" spans="10:11" x14ac:dyDescent="0.2">
      <c r="J536" s="36"/>
      <c r="K536" s="9"/>
    </row>
    <row r="537" spans="10:11" x14ac:dyDescent="0.2">
      <c r="J537" s="36"/>
      <c r="K537" s="9"/>
    </row>
    <row r="538" spans="10:11" x14ac:dyDescent="0.2">
      <c r="J538" s="36"/>
      <c r="K538" s="9"/>
    </row>
    <row r="539" spans="10:11" x14ac:dyDescent="0.2">
      <c r="J539" s="36"/>
      <c r="K539" s="9"/>
    </row>
    <row r="540" spans="10:11" x14ac:dyDescent="0.2">
      <c r="J540" s="36"/>
      <c r="K540" s="9"/>
    </row>
    <row r="541" spans="10:11" x14ac:dyDescent="0.2">
      <c r="J541" s="36"/>
      <c r="K541" s="9"/>
    </row>
    <row r="542" spans="10:11" x14ac:dyDescent="0.2">
      <c r="J542" s="36"/>
      <c r="K542" s="9"/>
    </row>
    <row r="543" spans="10:11" x14ac:dyDescent="0.2">
      <c r="J543" s="36"/>
      <c r="K543" s="9"/>
    </row>
    <row r="544" spans="10:11" x14ac:dyDescent="0.2">
      <c r="J544" s="36"/>
      <c r="K544" s="9"/>
    </row>
    <row r="545" spans="10:11" x14ac:dyDescent="0.2">
      <c r="J545" s="36"/>
      <c r="K545" s="9"/>
    </row>
    <row r="546" spans="10:11" x14ac:dyDescent="0.2">
      <c r="J546" s="36"/>
      <c r="K546" s="9"/>
    </row>
    <row r="547" spans="10:11" x14ac:dyDescent="0.2">
      <c r="J547" s="36"/>
      <c r="K547" s="9"/>
    </row>
    <row r="548" spans="10:11" x14ac:dyDescent="0.2">
      <c r="J548" s="36"/>
      <c r="K548" s="9"/>
    </row>
    <row r="549" spans="10:11" x14ac:dyDescent="0.2">
      <c r="J549" s="36"/>
      <c r="K549" s="9"/>
    </row>
    <row r="550" spans="10:11" x14ac:dyDescent="0.2">
      <c r="J550" s="36"/>
      <c r="K550" s="9"/>
    </row>
    <row r="551" spans="10:11" x14ac:dyDescent="0.2">
      <c r="J551" s="36"/>
      <c r="K551" s="9"/>
    </row>
    <row r="552" spans="10:11" x14ac:dyDescent="0.2">
      <c r="J552" s="36"/>
      <c r="K552" s="9"/>
    </row>
    <row r="553" spans="10:11" x14ac:dyDescent="0.2">
      <c r="J553" s="36"/>
      <c r="K553" s="9"/>
    </row>
    <row r="554" spans="10:11" x14ac:dyDescent="0.2">
      <c r="J554" s="36"/>
      <c r="K554" s="9"/>
    </row>
    <row r="555" spans="10:11" x14ac:dyDescent="0.2">
      <c r="J555" s="36"/>
      <c r="K555" s="9"/>
    </row>
    <row r="556" spans="10:11" x14ac:dyDescent="0.2">
      <c r="J556" s="36"/>
      <c r="K556" s="9"/>
    </row>
    <row r="557" spans="10:11" x14ac:dyDescent="0.2">
      <c r="J557" s="36"/>
      <c r="K557" s="9"/>
    </row>
    <row r="558" spans="10:11" x14ac:dyDescent="0.2">
      <c r="J558" s="36"/>
      <c r="K558" s="9"/>
    </row>
    <row r="559" spans="10:11" x14ac:dyDescent="0.2">
      <c r="J559" s="36"/>
      <c r="K559" s="9"/>
    </row>
    <row r="560" spans="10:11" x14ac:dyDescent="0.2">
      <c r="J560" s="36"/>
      <c r="K560" s="9"/>
    </row>
    <row r="561" spans="10:11" x14ac:dyDescent="0.2">
      <c r="J561" s="36"/>
      <c r="K561" s="9"/>
    </row>
    <row r="562" spans="10:11" x14ac:dyDescent="0.2">
      <c r="J562" s="36"/>
      <c r="K562" s="9"/>
    </row>
    <row r="563" spans="10:11" x14ac:dyDescent="0.2">
      <c r="J563" s="36"/>
      <c r="K563" s="9"/>
    </row>
    <row r="564" spans="10:11" x14ac:dyDescent="0.2">
      <c r="J564" s="36"/>
      <c r="K564" s="9"/>
    </row>
    <row r="565" spans="10:11" x14ac:dyDescent="0.2">
      <c r="J565" s="36"/>
      <c r="K565" s="9"/>
    </row>
    <row r="566" spans="10:11" x14ac:dyDescent="0.2">
      <c r="J566" s="36"/>
      <c r="K566" s="9"/>
    </row>
    <row r="567" spans="10:11" x14ac:dyDescent="0.2">
      <c r="J567" s="36"/>
      <c r="K567" s="9"/>
    </row>
    <row r="568" spans="10:11" x14ac:dyDescent="0.2">
      <c r="J568" s="36"/>
      <c r="K568" s="9"/>
    </row>
    <row r="569" spans="10:11" x14ac:dyDescent="0.2">
      <c r="J569" s="36"/>
      <c r="K569" s="9"/>
    </row>
    <row r="570" spans="10:11" x14ac:dyDescent="0.2">
      <c r="J570" s="36"/>
      <c r="K570" s="9"/>
    </row>
    <row r="571" spans="10:11" x14ac:dyDescent="0.2">
      <c r="J571" s="36"/>
      <c r="K571" s="9"/>
    </row>
    <row r="572" spans="10:11" x14ac:dyDescent="0.2">
      <c r="J572" s="36"/>
      <c r="K572" s="9"/>
    </row>
    <row r="573" spans="10:11" x14ac:dyDescent="0.2">
      <c r="J573" s="36"/>
      <c r="K573" s="9"/>
    </row>
    <row r="574" spans="10:11" x14ac:dyDescent="0.2">
      <c r="J574" s="36"/>
      <c r="K574" s="9"/>
    </row>
    <row r="575" spans="10:11" x14ac:dyDescent="0.2">
      <c r="J575" s="36"/>
      <c r="K575" s="9"/>
    </row>
    <row r="576" spans="10:11" x14ac:dyDescent="0.2">
      <c r="J576" s="36"/>
      <c r="K576" s="9"/>
    </row>
    <row r="577" spans="10:11" x14ac:dyDescent="0.2">
      <c r="J577" s="36"/>
      <c r="K577" s="9"/>
    </row>
    <row r="578" spans="10:11" x14ac:dyDescent="0.2">
      <c r="J578" s="36"/>
      <c r="K578" s="9"/>
    </row>
    <row r="579" spans="10:11" x14ac:dyDescent="0.2">
      <c r="J579" s="36"/>
      <c r="K579" s="9"/>
    </row>
    <row r="580" spans="10:11" x14ac:dyDescent="0.2">
      <c r="J580" s="36"/>
      <c r="K580" s="9"/>
    </row>
    <row r="581" spans="10:11" x14ac:dyDescent="0.2">
      <c r="J581" s="36"/>
      <c r="K581" s="9"/>
    </row>
    <row r="582" spans="10:11" x14ac:dyDescent="0.2">
      <c r="J582" s="36"/>
      <c r="K582" s="9"/>
    </row>
    <row r="583" spans="10:11" x14ac:dyDescent="0.2">
      <c r="J583" s="36"/>
      <c r="K583" s="9"/>
    </row>
    <row r="584" spans="10:11" x14ac:dyDescent="0.2">
      <c r="J584" s="36"/>
      <c r="K584" s="9"/>
    </row>
    <row r="585" spans="10:11" x14ac:dyDescent="0.2">
      <c r="J585" s="36"/>
      <c r="K585" s="9"/>
    </row>
    <row r="586" spans="10:11" x14ac:dyDescent="0.2">
      <c r="J586" s="36"/>
      <c r="K586" s="9"/>
    </row>
    <row r="587" spans="10:11" x14ac:dyDescent="0.2">
      <c r="J587" s="36"/>
      <c r="K587" s="9"/>
    </row>
    <row r="588" spans="10:11" x14ac:dyDescent="0.2">
      <c r="J588" s="36"/>
      <c r="K588" s="9"/>
    </row>
    <row r="589" spans="10:11" x14ac:dyDescent="0.2">
      <c r="J589" s="36"/>
      <c r="K589" s="9"/>
    </row>
    <row r="590" spans="10:11" x14ac:dyDescent="0.2">
      <c r="J590" s="36"/>
      <c r="K590" s="9"/>
    </row>
    <row r="591" spans="10:11" x14ac:dyDescent="0.2">
      <c r="J591" s="36"/>
      <c r="K591" s="9"/>
    </row>
    <row r="592" spans="10:11" x14ac:dyDescent="0.2">
      <c r="J592" s="36"/>
      <c r="K592" s="9"/>
    </row>
    <row r="593" spans="10:11" x14ac:dyDescent="0.2">
      <c r="J593" s="36"/>
      <c r="K593" s="9"/>
    </row>
    <row r="594" spans="10:11" x14ac:dyDescent="0.2">
      <c r="J594" s="36"/>
      <c r="K594" s="9"/>
    </row>
    <row r="595" spans="10:11" x14ac:dyDescent="0.2">
      <c r="J595" s="36"/>
      <c r="K595" s="9"/>
    </row>
    <row r="596" spans="10:11" x14ac:dyDescent="0.2">
      <c r="J596" s="36"/>
      <c r="K596" s="9"/>
    </row>
    <row r="597" spans="10:11" x14ac:dyDescent="0.2">
      <c r="J597" s="36"/>
      <c r="K597" s="9"/>
    </row>
    <row r="598" spans="10:11" x14ac:dyDescent="0.2">
      <c r="J598" s="36"/>
      <c r="K598" s="9"/>
    </row>
    <row r="599" spans="10:11" x14ac:dyDescent="0.2">
      <c r="J599" s="36"/>
      <c r="K599" s="9"/>
    </row>
    <row r="600" spans="10:11" x14ac:dyDescent="0.2">
      <c r="J600" s="36"/>
      <c r="K600" s="9"/>
    </row>
    <row r="601" spans="10:11" x14ac:dyDescent="0.2">
      <c r="J601" s="36"/>
      <c r="K601" s="9"/>
    </row>
    <row r="602" spans="10:11" x14ac:dyDescent="0.2">
      <c r="J602" s="36"/>
      <c r="K602" s="9"/>
    </row>
    <row r="603" spans="10:11" x14ac:dyDescent="0.2">
      <c r="J603" s="36"/>
      <c r="K603" s="9"/>
    </row>
    <row r="604" spans="10:11" x14ac:dyDescent="0.2">
      <c r="J604" s="36"/>
      <c r="K604" s="9"/>
    </row>
    <row r="605" spans="10:11" x14ac:dyDescent="0.2">
      <c r="J605" s="36"/>
      <c r="K605" s="9"/>
    </row>
    <row r="606" spans="10:11" x14ac:dyDescent="0.2">
      <c r="J606" s="36"/>
      <c r="K606" s="9"/>
    </row>
    <row r="607" spans="10:11" x14ac:dyDescent="0.2">
      <c r="J607" s="36"/>
      <c r="K607" s="9"/>
    </row>
    <row r="608" spans="10:11" x14ac:dyDescent="0.2">
      <c r="J608" s="36"/>
      <c r="K608" s="9"/>
    </row>
    <row r="609" spans="10:11" x14ac:dyDescent="0.2">
      <c r="J609" s="36"/>
      <c r="K609" s="9"/>
    </row>
    <row r="610" spans="10:11" x14ac:dyDescent="0.2">
      <c r="J610" s="36"/>
      <c r="K610" s="9"/>
    </row>
    <row r="611" spans="10:11" x14ac:dyDescent="0.2">
      <c r="J611" s="36"/>
      <c r="K611" s="9"/>
    </row>
    <row r="612" spans="10:11" x14ac:dyDescent="0.2">
      <c r="J612" s="36"/>
      <c r="K612" s="9"/>
    </row>
    <row r="613" spans="10:11" x14ac:dyDescent="0.2">
      <c r="J613" s="36"/>
      <c r="K613" s="9"/>
    </row>
    <row r="614" spans="10:11" x14ac:dyDescent="0.2">
      <c r="J614" s="36"/>
      <c r="K614" s="9"/>
    </row>
    <row r="615" spans="10:11" x14ac:dyDescent="0.2">
      <c r="J615" s="36"/>
      <c r="K615" s="9"/>
    </row>
    <row r="616" spans="10:11" x14ac:dyDescent="0.2">
      <c r="J616" s="36"/>
      <c r="K616" s="9"/>
    </row>
    <row r="617" spans="10:11" x14ac:dyDescent="0.2">
      <c r="J617" s="36"/>
      <c r="K617" s="9"/>
    </row>
    <row r="618" spans="10:11" x14ac:dyDescent="0.2">
      <c r="J618" s="36"/>
      <c r="K618" s="9"/>
    </row>
    <row r="619" spans="10:11" x14ac:dyDescent="0.2">
      <c r="J619" s="36"/>
      <c r="K619" s="9"/>
    </row>
    <row r="620" spans="10:11" x14ac:dyDescent="0.2">
      <c r="J620" s="36"/>
      <c r="K620" s="9"/>
    </row>
    <row r="621" spans="10:11" x14ac:dyDescent="0.2">
      <c r="J621" s="36"/>
      <c r="K621" s="9"/>
    </row>
    <row r="622" spans="10:11" x14ac:dyDescent="0.2">
      <c r="J622" s="36"/>
      <c r="K622" s="9"/>
    </row>
    <row r="623" spans="10:11" x14ac:dyDescent="0.2">
      <c r="J623" s="36"/>
      <c r="K623" s="9"/>
    </row>
    <row r="624" spans="10:11" x14ac:dyDescent="0.2">
      <c r="J624" s="36"/>
      <c r="K624" s="9"/>
    </row>
    <row r="625" spans="10:11" x14ac:dyDescent="0.2">
      <c r="J625" s="36"/>
      <c r="K625" s="9"/>
    </row>
    <row r="626" spans="10:11" x14ac:dyDescent="0.2">
      <c r="J626" s="36"/>
      <c r="K626" s="9"/>
    </row>
    <row r="627" spans="10:11" x14ac:dyDescent="0.2">
      <c r="J627" s="36"/>
      <c r="K627" s="9"/>
    </row>
    <row r="628" spans="10:11" x14ac:dyDescent="0.2">
      <c r="J628" s="36"/>
      <c r="K628" s="9"/>
    </row>
    <row r="629" spans="10:11" x14ac:dyDescent="0.2">
      <c r="J629" s="36"/>
      <c r="K629" s="9"/>
    </row>
    <row r="630" spans="10:11" x14ac:dyDescent="0.2">
      <c r="J630" s="36"/>
      <c r="K630" s="9"/>
    </row>
    <row r="631" spans="10:11" x14ac:dyDescent="0.2">
      <c r="J631" s="36"/>
      <c r="K631" s="9"/>
    </row>
    <row r="632" spans="10:11" x14ac:dyDescent="0.2">
      <c r="J632" s="36"/>
      <c r="K632" s="9"/>
    </row>
    <row r="633" spans="10:11" x14ac:dyDescent="0.2">
      <c r="J633" s="36"/>
      <c r="K633" s="9"/>
    </row>
    <row r="634" spans="10:11" x14ac:dyDescent="0.2">
      <c r="J634" s="36"/>
      <c r="K634" s="9"/>
    </row>
    <row r="635" spans="10:11" x14ac:dyDescent="0.2">
      <c r="J635" s="36"/>
      <c r="K635" s="9"/>
    </row>
    <row r="636" spans="10:11" x14ac:dyDescent="0.2">
      <c r="J636" s="36"/>
      <c r="K636" s="9"/>
    </row>
    <row r="637" spans="10:11" x14ac:dyDescent="0.2">
      <c r="J637" s="36"/>
      <c r="K637" s="9"/>
    </row>
    <row r="638" spans="10:11" x14ac:dyDescent="0.2">
      <c r="J638" s="36"/>
      <c r="K638" s="9"/>
    </row>
    <row r="639" spans="10:11" x14ac:dyDescent="0.2">
      <c r="J639" s="36"/>
      <c r="K639" s="9"/>
    </row>
    <row r="640" spans="10:11" x14ac:dyDescent="0.2">
      <c r="J640" s="36"/>
      <c r="K640" s="9"/>
    </row>
    <row r="641" spans="10:11" x14ac:dyDescent="0.2">
      <c r="J641" s="36"/>
      <c r="K641" s="9"/>
    </row>
    <row r="642" spans="10:11" x14ac:dyDescent="0.2">
      <c r="J642" s="36"/>
      <c r="K642" s="9"/>
    </row>
    <row r="643" spans="10:11" x14ac:dyDescent="0.2">
      <c r="J643" s="36"/>
      <c r="K643" s="9"/>
    </row>
    <row r="644" spans="10:11" x14ac:dyDescent="0.2">
      <c r="J644" s="36"/>
      <c r="K644" s="9"/>
    </row>
    <row r="645" spans="10:11" x14ac:dyDescent="0.2">
      <c r="J645" s="36"/>
      <c r="K645" s="9"/>
    </row>
    <row r="646" spans="10:11" x14ac:dyDescent="0.2">
      <c r="J646" s="36"/>
      <c r="K646" s="9"/>
    </row>
    <row r="647" spans="10:11" x14ac:dyDescent="0.2">
      <c r="J647" s="36"/>
      <c r="K647" s="9"/>
    </row>
    <row r="648" spans="10:11" x14ac:dyDescent="0.2">
      <c r="J648" s="36"/>
      <c r="K648" s="9"/>
    </row>
    <row r="649" spans="10:11" x14ac:dyDescent="0.2">
      <c r="J649" s="36"/>
      <c r="K649" s="9"/>
    </row>
    <row r="650" spans="10:11" x14ac:dyDescent="0.2">
      <c r="J650" s="36"/>
      <c r="K650" s="9"/>
    </row>
    <row r="651" spans="10:11" x14ac:dyDescent="0.2">
      <c r="J651" s="36"/>
      <c r="K651" s="9"/>
    </row>
    <row r="652" spans="10:11" x14ac:dyDescent="0.2">
      <c r="J652" s="36"/>
      <c r="K652" s="9"/>
    </row>
    <row r="653" spans="10:11" x14ac:dyDescent="0.2">
      <c r="J653" s="36"/>
      <c r="K653" s="9"/>
    </row>
    <row r="654" spans="10:11" x14ac:dyDescent="0.2">
      <c r="J654" s="36"/>
      <c r="K654" s="9"/>
    </row>
    <row r="655" spans="10:11" x14ac:dyDescent="0.2">
      <c r="J655" s="36"/>
      <c r="K655" s="9"/>
    </row>
    <row r="656" spans="10:11" x14ac:dyDescent="0.2">
      <c r="J656" s="36"/>
      <c r="K656" s="9"/>
    </row>
    <row r="657" spans="10:11" x14ac:dyDescent="0.2">
      <c r="J657" s="36"/>
      <c r="K657" s="9"/>
    </row>
    <row r="658" spans="10:11" x14ac:dyDescent="0.2">
      <c r="J658" s="36"/>
      <c r="K658" s="9"/>
    </row>
    <row r="659" spans="10:11" x14ac:dyDescent="0.2">
      <c r="J659" s="36"/>
      <c r="K659" s="9"/>
    </row>
    <row r="660" spans="10:11" x14ac:dyDescent="0.2">
      <c r="J660" s="36"/>
      <c r="K660" s="9"/>
    </row>
    <row r="661" spans="10:11" x14ac:dyDescent="0.2">
      <c r="J661" s="36"/>
      <c r="K661" s="9"/>
    </row>
    <row r="662" spans="10:11" x14ac:dyDescent="0.2">
      <c r="J662" s="36"/>
      <c r="K662" s="9"/>
    </row>
    <row r="663" spans="10:11" x14ac:dyDescent="0.2">
      <c r="J663" s="36"/>
      <c r="K663" s="9"/>
    </row>
    <row r="664" spans="10:11" x14ac:dyDescent="0.2">
      <c r="J664" s="36"/>
      <c r="K664" s="9"/>
    </row>
    <row r="665" spans="10:11" x14ac:dyDescent="0.2">
      <c r="J665" s="36"/>
      <c r="K665" s="9"/>
    </row>
    <row r="666" spans="10:11" x14ac:dyDescent="0.2">
      <c r="J666" s="36"/>
      <c r="K666" s="9"/>
    </row>
    <row r="667" spans="10:11" x14ac:dyDescent="0.2">
      <c r="J667" s="36"/>
      <c r="K667" s="9"/>
    </row>
    <row r="668" spans="10:11" x14ac:dyDescent="0.2">
      <c r="J668" s="36"/>
      <c r="K668" s="9"/>
    </row>
    <row r="669" spans="10:11" x14ac:dyDescent="0.2">
      <c r="J669" s="36"/>
      <c r="K669" s="9"/>
    </row>
    <row r="670" spans="10:11" x14ac:dyDescent="0.2">
      <c r="J670" s="36"/>
      <c r="K670" s="9"/>
    </row>
    <row r="671" spans="10:11" x14ac:dyDescent="0.2">
      <c r="J671" s="36"/>
      <c r="K671" s="9"/>
    </row>
    <row r="672" spans="10:11" x14ac:dyDescent="0.2">
      <c r="J672" s="36"/>
      <c r="K672" s="9"/>
    </row>
    <row r="673" spans="10:11" x14ac:dyDescent="0.2">
      <c r="J673" s="36"/>
      <c r="K673" s="9"/>
    </row>
    <row r="674" spans="10:11" x14ac:dyDescent="0.2">
      <c r="J674" s="36"/>
      <c r="K674" s="9"/>
    </row>
    <row r="675" spans="10:11" x14ac:dyDescent="0.2">
      <c r="J675" s="36"/>
      <c r="K675" s="9"/>
    </row>
    <row r="676" spans="10:11" x14ac:dyDescent="0.2">
      <c r="J676" s="36"/>
      <c r="K676" s="9"/>
    </row>
    <row r="677" spans="10:11" x14ac:dyDescent="0.2">
      <c r="J677" s="36"/>
      <c r="K677" s="9"/>
    </row>
    <row r="678" spans="10:11" x14ac:dyDescent="0.2">
      <c r="J678" s="36"/>
      <c r="K678" s="9"/>
    </row>
    <row r="679" spans="10:11" x14ac:dyDescent="0.2">
      <c r="J679" s="36"/>
      <c r="K679" s="9"/>
    </row>
    <row r="680" spans="10:11" x14ac:dyDescent="0.2">
      <c r="J680" s="36"/>
      <c r="K680" s="9"/>
    </row>
    <row r="681" spans="10:11" x14ac:dyDescent="0.2">
      <c r="J681" s="36"/>
      <c r="K681" s="9"/>
    </row>
    <row r="682" spans="10:11" x14ac:dyDescent="0.2">
      <c r="J682" s="36"/>
      <c r="K682" s="9"/>
    </row>
    <row r="683" spans="10:11" x14ac:dyDescent="0.2">
      <c r="J683" s="36"/>
      <c r="K683" s="9"/>
    </row>
    <row r="684" spans="10:11" x14ac:dyDescent="0.2">
      <c r="J684" s="36"/>
      <c r="K684" s="9"/>
    </row>
    <row r="685" spans="10:11" x14ac:dyDescent="0.2">
      <c r="J685" s="36"/>
      <c r="K685" s="9"/>
    </row>
    <row r="686" spans="10:11" x14ac:dyDescent="0.2">
      <c r="J686" s="36"/>
      <c r="K686" s="9"/>
    </row>
    <row r="687" spans="10:11" x14ac:dyDescent="0.2">
      <c r="J687" s="36"/>
      <c r="K687" s="9"/>
    </row>
    <row r="688" spans="10:11" x14ac:dyDescent="0.2">
      <c r="J688" s="36"/>
      <c r="K688" s="9"/>
    </row>
    <row r="689" spans="10:11" x14ac:dyDescent="0.2">
      <c r="J689" s="36"/>
      <c r="K689" s="9"/>
    </row>
    <row r="690" spans="10:11" x14ac:dyDescent="0.2">
      <c r="J690" s="36"/>
      <c r="K690" s="9"/>
    </row>
    <row r="691" spans="10:11" x14ac:dyDescent="0.2">
      <c r="J691" s="36"/>
      <c r="K691" s="9"/>
    </row>
    <row r="692" spans="10:11" x14ac:dyDescent="0.2">
      <c r="J692" s="36"/>
      <c r="K692" s="9"/>
    </row>
    <row r="693" spans="10:11" x14ac:dyDescent="0.2">
      <c r="J693" s="36"/>
      <c r="K693" s="9"/>
    </row>
    <row r="694" spans="10:11" x14ac:dyDescent="0.2">
      <c r="J694" s="36"/>
      <c r="K694" s="9"/>
    </row>
    <row r="695" spans="10:11" x14ac:dyDescent="0.2">
      <c r="J695" s="36"/>
      <c r="K695" s="9"/>
    </row>
    <row r="696" spans="10:11" x14ac:dyDescent="0.2">
      <c r="J696" s="36"/>
      <c r="K696" s="9"/>
    </row>
    <row r="697" spans="10:11" x14ac:dyDescent="0.2">
      <c r="J697" s="36"/>
      <c r="K697" s="9"/>
    </row>
    <row r="698" spans="10:11" x14ac:dyDescent="0.2">
      <c r="J698" s="36"/>
      <c r="K698" s="9"/>
    </row>
    <row r="699" spans="10:11" x14ac:dyDescent="0.2">
      <c r="J699" s="36"/>
      <c r="K699" s="9"/>
    </row>
    <row r="700" spans="10:11" x14ac:dyDescent="0.2">
      <c r="J700" s="36"/>
      <c r="K700" s="9"/>
    </row>
    <row r="701" spans="10:11" x14ac:dyDescent="0.2">
      <c r="J701" s="36"/>
      <c r="K701" s="9"/>
    </row>
    <row r="702" spans="10:11" x14ac:dyDescent="0.2">
      <c r="J702" s="36"/>
      <c r="K702" s="9"/>
    </row>
    <row r="703" spans="10:11" x14ac:dyDescent="0.2">
      <c r="J703" s="36"/>
      <c r="K703" s="9"/>
    </row>
    <row r="704" spans="10:11" x14ac:dyDescent="0.2">
      <c r="J704" s="36"/>
      <c r="K704" s="9"/>
    </row>
    <row r="705" spans="10:11" x14ac:dyDescent="0.2">
      <c r="J705" s="36"/>
      <c r="K705" s="9"/>
    </row>
    <row r="706" spans="10:11" x14ac:dyDescent="0.2">
      <c r="J706" s="36"/>
      <c r="K706" s="9"/>
    </row>
    <row r="707" spans="10:11" x14ac:dyDescent="0.2">
      <c r="J707" s="36"/>
      <c r="K707" s="9"/>
    </row>
    <row r="708" spans="10:11" x14ac:dyDescent="0.2">
      <c r="J708" s="36"/>
      <c r="K708" s="9"/>
    </row>
    <row r="709" spans="10:11" x14ac:dyDescent="0.2">
      <c r="J709" s="36"/>
      <c r="K709" s="9"/>
    </row>
    <row r="710" spans="10:11" x14ac:dyDescent="0.2">
      <c r="J710" s="36"/>
      <c r="K710" s="9"/>
    </row>
    <row r="711" spans="10:11" x14ac:dyDescent="0.2">
      <c r="J711" s="36"/>
      <c r="K711" s="9"/>
    </row>
    <row r="712" spans="10:11" x14ac:dyDescent="0.2">
      <c r="J712" s="36"/>
      <c r="K712" s="9"/>
    </row>
    <row r="713" spans="10:11" x14ac:dyDescent="0.2">
      <c r="J713" s="36"/>
      <c r="K713" s="9"/>
    </row>
    <row r="714" spans="10:11" x14ac:dyDescent="0.2">
      <c r="J714" s="36"/>
      <c r="K714" s="9"/>
    </row>
    <row r="715" spans="10:11" x14ac:dyDescent="0.2">
      <c r="J715" s="36"/>
      <c r="K715" s="9"/>
    </row>
    <row r="716" spans="10:11" x14ac:dyDescent="0.2">
      <c r="J716" s="36"/>
      <c r="K716" s="9"/>
    </row>
    <row r="717" spans="10:11" x14ac:dyDescent="0.2">
      <c r="J717" s="36"/>
      <c r="K717" s="9"/>
    </row>
    <row r="718" spans="10:11" x14ac:dyDescent="0.2">
      <c r="J718" s="36"/>
      <c r="K718" s="9"/>
    </row>
    <row r="719" spans="10:11" x14ac:dyDescent="0.2">
      <c r="J719" s="36"/>
      <c r="K719" s="9"/>
    </row>
    <row r="720" spans="10:11" x14ac:dyDescent="0.2">
      <c r="J720" s="36"/>
      <c r="K720" s="9"/>
    </row>
    <row r="721" spans="10:11" x14ac:dyDescent="0.2">
      <c r="J721" s="36"/>
      <c r="K721" s="9"/>
    </row>
    <row r="722" spans="10:11" x14ac:dyDescent="0.2">
      <c r="J722" s="36"/>
      <c r="K722" s="9"/>
    </row>
    <row r="723" spans="10:11" x14ac:dyDescent="0.2">
      <c r="J723" s="36"/>
      <c r="K723" s="9"/>
    </row>
    <row r="724" spans="10:11" x14ac:dyDescent="0.2">
      <c r="J724" s="36"/>
      <c r="K724" s="9"/>
    </row>
    <row r="725" spans="10:11" x14ac:dyDescent="0.2">
      <c r="J725" s="36"/>
      <c r="K725" s="9"/>
    </row>
    <row r="726" spans="10:11" x14ac:dyDescent="0.2">
      <c r="J726" s="36"/>
      <c r="K726" s="9"/>
    </row>
    <row r="727" spans="10:11" x14ac:dyDescent="0.2">
      <c r="J727" s="36"/>
      <c r="K727" s="9"/>
    </row>
    <row r="728" spans="10:11" x14ac:dyDescent="0.2">
      <c r="J728" s="36"/>
      <c r="K728" s="9"/>
    </row>
    <row r="729" spans="10:11" x14ac:dyDescent="0.2">
      <c r="J729" s="36"/>
      <c r="K729" s="9"/>
    </row>
    <row r="730" spans="10:11" x14ac:dyDescent="0.2">
      <c r="J730" s="36"/>
      <c r="K730" s="9"/>
    </row>
    <row r="731" spans="10:11" x14ac:dyDescent="0.2">
      <c r="J731" s="36"/>
      <c r="K731" s="9"/>
    </row>
    <row r="732" spans="10:11" x14ac:dyDescent="0.2">
      <c r="J732" s="36"/>
      <c r="K732" s="9"/>
    </row>
    <row r="733" spans="10:11" x14ac:dyDescent="0.2">
      <c r="J733" s="36"/>
      <c r="K733" s="9"/>
    </row>
    <row r="734" spans="10:11" x14ac:dyDescent="0.2">
      <c r="J734" s="36"/>
      <c r="K734" s="9"/>
    </row>
    <row r="735" spans="10:11" x14ac:dyDescent="0.2">
      <c r="J735" s="36"/>
      <c r="K735" s="9"/>
    </row>
    <row r="736" spans="10:11" x14ac:dyDescent="0.2">
      <c r="J736" s="36"/>
      <c r="K736" s="9"/>
    </row>
    <row r="737" spans="10:11" x14ac:dyDescent="0.2">
      <c r="J737" s="36"/>
      <c r="K737" s="9"/>
    </row>
    <row r="738" spans="10:11" x14ac:dyDescent="0.2">
      <c r="J738" s="36"/>
      <c r="K738" s="9"/>
    </row>
    <row r="739" spans="10:11" x14ac:dyDescent="0.2">
      <c r="J739" s="36"/>
      <c r="K739" s="9"/>
    </row>
    <row r="740" spans="10:11" x14ac:dyDescent="0.2">
      <c r="J740" s="36"/>
      <c r="K740" s="9"/>
    </row>
    <row r="741" spans="10:11" x14ac:dyDescent="0.2">
      <c r="J741" s="36"/>
      <c r="K741" s="9"/>
    </row>
    <row r="742" spans="10:11" x14ac:dyDescent="0.2">
      <c r="J742" s="36"/>
      <c r="K742" s="9"/>
    </row>
    <row r="743" spans="10:11" x14ac:dyDescent="0.2">
      <c r="J743" s="36"/>
      <c r="K743" s="9"/>
    </row>
    <row r="744" spans="10:11" x14ac:dyDescent="0.2">
      <c r="J744" s="36"/>
      <c r="K744" s="9"/>
    </row>
    <row r="745" spans="10:11" x14ac:dyDescent="0.2">
      <c r="J745" s="36"/>
      <c r="K745" s="9"/>
    </row>
    <row r="746" spans="10:11" x14ac:dyDescent="0.2">
      <c r="J746" s="36"/>
      <c r="K746" s="9"/>
    </row>
    <row r="747" spans="10:11" x14ac:dyDescent="0.2">
      <c r="J747" s="36"/>
      <c r="K747" s="9"/>
    </row>
    <row r="748" spans="10:11" x14ac:dyDescent="0.2">
      <c r="J748" s="36"/>
      <c r="K748" s="9"/>
    </row>
    <row r="749" spans="10:11" x14ac:dyDescent="0.2">
      <c r="J749" s="36"/>
      <c r="K749" s="9"/>
    </row>
    <row r="750" spans="10:11" x14ac:dyDescent="0.2">
      <c r="J750" s="36"/>
      <c r="K750" s="9"/>
    </row>
    <row r="751" spans="10:11" x14ac:dyDescent="0.2">
      <c r="J751" s="36"/>
      <c r="K751" s="9"/>
    </row>
    <row r="752" spans="10:11" x14ac:dyDescent="0.2">
      <c r="J752" s="36"/>
      <c r="K752" s="9"/>
    </row>
    <row r="753" spans="10:11" x14ac:dyDescent="0.2">
      <c r="J753" s="36"/>
      <c r="K753" s="9"/>
    </row>
    <row r="754" spans="10:11" x14ac:dyDescent="0.2">
      <c r="J754" s="36"/>
      <c r="K754" s="9"/>
    </row>
    <row r="755" spans="10:11" x14ac:dyDescent="0.2">
      <c r="J755" s="36"/>
      <c r="K755" s="9"/>
    </row>
    <row r="756" spans="10:11" x14ac:dyDescent="0.2">
      <c r="J756" s="36"/>
      <c r="K756" s="9"/>
    </row>
    <row r="757" spans="10:11" x14ac:dyDescent="0.2">
      <c r="J757" s="36"/>
      <c r="K757" s="9"/>
    </row>
    <row r="758" spans="10:11" x14ac:dyDescent="0.2">
      <c r="J758" s="36"/>
      <c r="K758" s="9"/>
    </row>
    <row r="759" spans="10:11" x14ac:dyDescent="0.2">
      <c r="J759" s="36"/>
      <c r="K759" s="9"/>
    </row>
    <row r="760" spans="10:11" x14ac:dyDescent="0.2">
      <c r="J760" s="36"/>
      <c r="K760" s="9"/>
    </row>
    <row r="761" spans="10:11" x14ac:dyDescent="0.2">
      <c r="J761" s="36"/>
      <c r="K761" s="9"/>
    </row>
    <row r="762" spans="10:11" x14ac:dyDescent="0.2">
      <c r="J762" s="36"/>
      <c r="K762" s="9"/>
    </row>
    <row r="763" spans="10:11" x14ac:dyDescent="0.2">
      <c r="J763" s="36"/>
      <c r="K763" s="9"/>
    </row>
    <row r="764" spans="10:11" x14ac:dyDescent="0.2">
      <c r="J764" s="36"/>
      <c r="K764" s="9"/>
    </row>
    <row r="765" spans="10:11" x14ac:dyDescent="0.2">
      <c r="J765" s="36"/>
      <c r="K765" s="9"/>
    </row>
    <row r="766" spans="10:11" x14ac:dyDescent="0.2">
      <c r="J766" s="36"/>
      <c r="K766" s="9"/>
    </row>
    <row r="767" spans="10:11" x14ac:dyDescent="0.2">
      <c r="J767" s="36"/>
      <c r="K767" s="9"/>
    </row>
    <row r="768" spans="10:11" x14ac:dyDescent="0.2">
      <c r="J768" s="36"/>
      <c r="K768" s="9"/>
    </row>
    <row r="769" spans="10:11" x14ac:dyDescent="0.2">
      <c r="J769" s="36"/>
      <c r="K769" s="9"/>
    </row>
    <row r="770" spans="10:11" x14ac:dyDescent="0.2">
      <c r="J770" s="36"/>
      <c r="K770" s="9"/>
    </row>
    <row r="771" spans="10:11" x14ac:dyDescent="0.2">
      <c r="J771" s="36"/>
      <c r="K771" s="9"/>
    </row>
    <row r="772" spans="10:11" x14ac:dyDescent="0.2">
      <c r="J772" s="36"/>
      <c r="K772" s="9"/>
    </row>
    <row r="773" spans="10:11" x14ac:dyDescent="0.2">
      <c r="J773" s="36"/>
      <c r="K773" s="9"/>
    </row>
    <row r="774" spans="10:11" x14ac:dyDescent="0.2">
      <c r="J774" s="36"/>
      <c r="K774" s="9"/>
    </row>
    <row r="775" spans="10:11" x14ac:dyDescent="0.2">
      <c r="J775" s="36"/>
      <c r="K775" s="9"/>
    </row>
    <row r="776" spans="10:11" x14ac:dyDescent="0.2">
      <c r="J776" s="36"/>
      <c r="K776" s="9"/>
    </row>
    <row r="777" spans="10:11" x14ac:dyDescent="0.2">
      <c r="J777" s="36"/>
      <c r="K777" s="9"/>
    </row>
    <row r="778" spans="10:11" x14ac:dyDescent="0.2">
      <c r="J778" s="36"/>
      <c r="K778" s="9"/>
    </row>
    <row r="779" spans="10:11" x14ac:dyDescent="0.2">
      <c r="J779" s="36"/>
      <c r="K779" s="9"/>
    </row>
    <row r="780" spans="10:11" x14ac:dyDescent="0.2">
      <c r="J780" s="36"/>
      <c r="K780" s="9"/>
    </row>
    <row r="781" spans="10:11" x14ac:dyDescent="0.2">
      <c r="J781" s="36"/>
      <c r="K781" s="9"/>
    </row>
    <row r="782" spans="10:11" x14ac:dyDescent="0.2">
      <c r="J782" s="36"/>
      <c r="K782" s="9"/>
    </row>
  </sheetData>
  <phoneticPr fontId="7" type="noConversion"/>
  <pageMargins left="0.75" right="0.75" top="1" bottom="1" header="0.5" footer="0.5"/>
  <pageSetup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P782"/>
  <sheetViews>
    <sheetView workbookViewId="0">
      <selection activeCell="S21" sqref="S21"/>
    </sheetView>
  </sheetViews>
  <sheetFormatPr defaultRowHeight="12.75" x14ac:dyDescent="0.2"/>
  <cols>
    <col min="3" max="3" width="13.85546875" customWidth="1"/>
    <col min="4" max="4" width="20.28515625" style="9" bestFit="1" customWidth="1"/>
    <col min="5" max="5" width="20.42578125" bestFit="1" customWidth="1"/>
    <col min="6" max="6" width="20.28515625" bestFit="1" customWidth="1"/>
  </cols>
  <sheetData>
    <row r="1" spans="2:13" x14ac:dyDescent="0.2">
      <c r="C1" s="1" t="s">
        <v>52</v>
      </c>
      <c r="D1" s="1" t="s">
        <v>43</v>
      </c>
      <c r="F1" s="1" t="s">
        <v>58</v>
      </c>
      <c r="G1" s="1" t="s">
        <v>59</v>
      </c>
    </row>
    <row r="2" spans="2:13" x14ac:dyDescent="0.2">
      <c r="C2" s="1" t="s">
        <v>54</v>
      </c>
      <c r="D2">
        <f>'Risk Cost Models'!E2</f>
        <v>1.140421E-2</v>
      </c>
      <c r="F2" s="9">
        <v>9.4864869659043638</v>
      </c>
      <c r="G2" s="9">
        <f>$D$2*F2^3+$D$3*F2^2 +$D$4*F2 +$D$5</f>
        <v>0.75000016722279916</v>
      </c>
      <c r="H2" s="42">
        <v>0.75</v>
      </c>
    </row>
    <row r="3" spans="2:13" x14ac:dyDescent="0.2">
      <c r="C3" s="1" t="s">
        <v>55</v>
      </c>
      <c r="D3">
        <f>'Risk Cost Models'!E3</f>
        <v>-0.36328955000000002</v>
      </c>
      <c r="F3" s="9">
        <v>8.253855572414631</v>
      </c>
      <c r="G3" s="9">
        <f>$D$2*F3^3+$D$3*F3^2 +$D$4*F3 +$D$5</f>
        <v>0.85156504471587802</v>
      </c>
      <c r="H3" s="42" t="s">
        <v>65</v>
      </c>
    </row>
    <row r="4" spans="2:13" x14ac:dyDescent="0.2">
      <c r="C4" s="1" t="s">
        <v>56</v>
      </c>
      <c r="D4">
        <f>'Risk Cost Models'!E4</f>
        <v>3.6663048100000002</v>
      </c>
      <c r="F4" s="36">
        <v>10.880802922726389</v>
      </c>
      <c r="G4" s="9">
        <f>$D$2*F4^3+$D$3*F4^2 +$D$4*F4 +$D$5</f>
        <v>0.49999984424366595</v>
      </c>
      <c r="H4" s="42">
        <v>0.5</v>
      </c>
      <c r="K4" s="36"/>
      <c r="L4" s="36"/>
      <c r="M4" s="48"/>
    </row>
    <row r="5" spans="2:13" x14ac:dyDescent="0.2">
      <c r="C5" s="1" t="s">
        <v>57</v>
      </c>
      <c r="D5">
        <f>'Risk Cost Models'!E5</f>
        <v>-11.07269795</v>
      </c>
      <c r="F5" s="9">
        <v>12.983304288078621</v>
      </c>
      <c r="G5" s="39">
        <f>$D$2*F5^3+$D$3*F5^2 +$D$4*F5 +$D$5</f>
        <v>0.2483573959800065</v>
      </c>
      <c r="H5" s="42" t="s">
        <v>64</v>
      </c>
    </row>
    <row r="6" spans="2:13" x14ac:dyDescent="0.2">
      <c r="D6" s="37"/>
      <c r="E6" s="1"/>
      <c r="F6" s="9"/>
      <c r="G6" s="39"/>
      <c r="H6" s="42"/>
    </row>
    <row r="7" spans="2:13" x14ac:dyDescent="0.2">
      <c r="C7" s="35" t="s">
        <v>22</v>
      </c>
      <c r="D7" s="38" t="s">
        <v>43</v>
      </c>
      <c r="E7" s="35"/>
      <c r="F7" s="9"/>
      <c r="G7" s="9"/>
      <c r="H7" s="42"/>
    </row>
    <row r="8" spans="2:13" x14ac:dyDescent="0.2">
      <c r="C8">
        <v>6</v>
      </c>
      <c r="D8" s="9">
        <f t="shared" ref="D8:D39" si="0">$D$2*C8^3+$D$3*C8^2 +$D$4*C8 +$D$5</f>
        <v>0.31001647000000077</v>
      </c>
    </row>
    <row r="9" spans="2:13" x14ac:dyDescent="0.2">
      <c r="C9">
        <f t="shared" ref="C9:C40" si="1">C8+0.1</f>
        <v>6.1</v>
      </c>
      <c r="D9" s="9">
        <f t="shared" si="0"/>
        <v>0.36229622551000062</v>
      </c>
    </row>
    <row r="10" spans="2:13" x14ac:dyDescent="0.2">
      <c r="C10">
        <f t="shared" si="1"/>
        <v>6.1999999999999993</v>
      </c>
      <c r="D10" s="9">
        <f t="shared" si="0"/>
        <v>0.41148413087999991</v>
      </c>
    </row>
    <row r="11" spans="2:13" x14ac:dyDescent="0.2">
      <c r="C11">
        <f t="shared" si="1"/>
        <v>6.2999999999999989</v>
      </c>
      <c r="D11" s="9">
        <f t="shared" si="0"/>
        <v>0.4576486113699989</v>
      </c>
    </row>
    <row r="12" spans="2:13" x14ac:dyDescent="0.2">
      <c r="C12">
        <f t="shared" si="1"/>
        <v>6.3999999999999986</v>
      </c>
      <c r="D12" s="9">
        <f t="shared" si="0"/>
        <v>0.50085809224000322</v>
      </c>
    </row>
    <row r="13" spans="2:13" x14ac:dyDescent="0.2">
      <c r="C13">
        <f t="shared" si="1"/>
        <v>6.4999999999999982</v>
      </c>
      <c r="D13" s="9">
        <f t="shared" si="0"/>
        <v>0.54118099874999892</v>
      </c>
    </row>
    <row r="14" spans="2:13" x14ac:dyDescent="0.2">
      <c r="B14" s="9"/>
      <c r="C14">
        <f t="shared" si="1"/>
        <v>6.5999999999999979</v>
      </c>
      <c r="D14" s="9">
        <f t="shared" si="0"/>
        <v>0.57868575615999696</v>
      </c>
    </row>
    <row r="15" spans="2:13" x14ac:dyDescent="0.2">
      <c r="C15">
        <f t="shared" si="1"/>
        <v>6.6999999999999975</v>
      </c>
      <c r="D15" s="9">
        <f t="shared" si="0"/>
        <v>0.6134407897299976</v>
      </c>
    </row>
    <row r="16" spans="2:13" x14ac:dyDescent="0.2">
      <c r="C16">
        <f t="shared" si="1"/>
        <v>6.7999999999999972</v>
      </c>
      <c r="D16" s="9">
        <f t="shared" si="0"/>
        <v>0.64551452472000115</v>
      </c>
    </row>
    <row r="17" spans="3:4" x14ac:dyDescent="0.2">
      <c r="C17">
        <f t="shared" si="1"/>
        <v>6.8999999999999968</v>
      </c>
      <c r="D17" s="9">
        <f t="shared" si="0"/>
        <v>0.67497538639000076</v>
      </c>
    </row>
    <row r="18" spans="3:4" x14ac:dyDescent="0.2">
      <c r="C18">
        <f t="shared" si="1"/>
        <v>6.9999999999999964</v>
      </c>
      <c r="D18" s="9">
        <f t="shared" si="0"/>
        <v>0.70189180000000029</v>
      </c>
    </row>
    <row r="19" spans="3:4" x14ac:dyDescent="0.2">
      <c r="C19">
        <f t="shared" si="1"/>
        <v>7.0999999999999961</v>
      </c>
      <c r="D19" s="9">
        <f t="shared" si="0"/>
        <v>0.72633219080999822</v>
      </c>
    </row>
    <row r="20" spans="3:4" x14ac:dyDescent="0.2">
      <c r="C20">
        <f t="shared" si="1"/>
        <v>7.1999999999999957</v>
      </c>
      <c r="D20" s="9">
        <f t="shared" si="0"/>
        <v>0.74836498408000196</v>
      </c>
    </row>
    <row r="21" spans="3:4" x14ac:dyDescent="0.2">
      <c r="C21">
        <f t="shared" si="1"/>
        <v>7.2999999999999954</v>
      </c>
      <c r="D21" s="9">
        <f t="shared" si="0"/>
        <v>0.76805860506999935</v>
      </c>
    </row>
    <row r="22" spans="3:4" x14ac:dyDescent="0.2">
      <c r="C22">
        <f t="shared" si="1"/>
        <v>7.399999999999995</v>
      </c>
      <c r="D22" s="9">
        <f t="shared" si="0"/>
        <v>0.78548147903999954</v>
      </c>
    </row>
    <row r="23" spans="3:4" x14ac:dyDescent="0.2">
      <c r="C23">
        <f t="shared" si="1"/>
        <v>7.4999999999999947</v>
      </c>
      <c r="D23" s="9">
        <f t="shared" si="0"/>
        <v>0.8007020312499975</v>
      </c>
    </row>
    <row r="24" spans="3:4" x14ac:dyDescent="0.2">
      <c r="C24">
        <f t="shared" si="1"/>
        <v>7.5999999999999943</v>
      </c>
      <c r="D24" s="9">
        <f t="shared" si="0"/>
        <v>0.81378868696000062</v>
      </c>
    </row>
    <row r="25" spans="3:4" x14ac:dyDescent="0.2">
      <c r="C25">
        <f t="shared" si="1"/>
        <v>7.699999999999994</v>
      </c>
      <c r="D25" s="9">
        <f t="shared" si="0"/>
        <v>0.82480987142999673</v>
      </c>
    </row>
    <row r="26" spans="3:4" x14ac:dyDescent="0.2">
      <c r="C26">
        <f t="shared" si="1"/>
        <v>7.7999999999999936</v>
      </c>
      <c r="D26" s="9">
        <f t="shared" si="0"/>
        <v>0.83383400992000212</v>
      </c>
    </row>
    <row r="27" spans="3:4" x14ac:dyDescent="0.2">
      <c r="C27">
        <f t="shared" si="1"/>
        <v>7.8999999999999932</v>
      </c>
      <c r="D27" s="9">
        <f t="shared" si="0"/>
        <v>0.84092952768999929</v>
      </c>
    </row>
    <row r="28" spans="3:4" x14ac:dyDescent="0.2">
      <c r="C28">
        <f t="shared" si="1"/>
        <v>7.9999999999999929</v>
      </c>
      <c r="D28" s="9">
        <f t="shared" si="0"/>
        <v>0.84616485000000274</v>
      </c>
    </row>
    <row r="29" spans="3:4" x14ac:dyDescent="0.2">
      <c r="C29">
        <f t="shared" si="1"/>
        <v>8.0999999999999925</v>
      </c>
      <c r="D29" s="9">
        <f t="shared" si="0"/>
        <v>0.849608402109995</v>
      </c>
    </row>
    <row r="30" spans="3:4" x14ac:dyDescent="0.2">
      <c r="C30">
        <f t="shared" si="1"/>
        <v>8.1999999999999922</v>
      </c>
      <c r="D30" s="9">
        <f t="shared" si="0"/>
        <v>0.8513286092800012</v>
      </c>
    </row>
    <row r="31" spans="3:4" x14ac:dyDescent="0.2">
      <c r="C31">
        <f t="shared" si="1"/>
        <v>8.2999999999999918</v>
      </c>
      <c r="D31" s="9">
        <f t="shared" si="0"/>
        <v>0.85139389677000032</v>
      </c>
    </row>
    <row r="32" spans="3:4" x14ac:dyDescent="0.2">
      <c r="C32">
        <f t="shared" si="1"/>
        <v>8.3999999999999915</v>
      </c>
      <c r="D32" s="9">
        <f t="shared" si="0"/>
        <v>0.84987268983999975</v>
      </c>
    </row>
    <row r="33" spans="3:16" x14ac:dyDescent="0.2">
      <c r="C33">
        <f t="shared" si="1"/>
        <v>8.4999999999999911</v>
      </c>
      <c r="D33" s="9">
        <f t="shared" si="0"/>
        <v>0.84683341375000332</v>
      </c>
    </row>
    <row r="34" spans="3:16" x14ac:dyDescent="0.2">
      <c r="C34">
        <f t="shared" si="1"/>
        <v>8.5999999999999908</v>
      </c>
      <c r="D34" s="9">
        <f t="shared" si="0"/>
        <v>0.8423444937600042</v>
      </c>
    </row>
    <row r="35" spans="3:16" x14ac:dyDescent="0.2">
      <c r="C35">
        <f t="shared" si="1"/>
        <v>8.6999999999999904</v>
      </c>
      <c r="D35" s="9">
        <f t="shared" si="0"/>
        <v>0.83647435512999913</v>
      </c>
    </row>
    <row r="36" spans="3:16" x14ac:dyDescent="0.2">
      <c r="C36">
        <f t="shared" si="1"/>
        <v>8.7999999999999901</v>
      </c>
      <c r="D36" s="9">
        <f t="shared" si="0"/>
        <v>0.82929142312000259</v>
      </c>
    </row>
    <row r="37" spans="3:16" x14ac:dyDescent="0.2">
      <c r="C37">
        <f t="shared" si="1"/>
        <v>8.8999999999999897</v>
      </c>
      <c r="D37" s="9">
        <f t="shared" si="0"/>
        <v>0.82086412298999711</v>
      </c>
    </row>
    <row r="38" spans="3:16" x14ac:dyDescent="0.2">
      <c r="C38">
        <f t="shared" si="1"/>
        <v>8.9999999999999893</v>
      </c>
      <c r="D38" s="9">
        <f t="shared" si="0"/>
        <v>0.81126088000000074</v>
      </c>
    </row>
    <row r="39" spans="3:16" x14ac:dyDescent="0.2">
      <c r="C39">
        <f t="shared" si="1"/>
        <v>9.099999999999989</v>
      </c>
      <c r="D39" s="9">
        <f t="shared" si="0"/>
        <v>0.80055011941000309</v>
      </c>
    </row>
    <row r="40" spans="3:16" x14ac:dyDescent="0.2">
      <c r="C40">
        <f t="shared" si="1"/>
        <v>9.1999999999999886</v>
      </c>
      <c r="D40" s="9">
        <f t="shared" ref="D40:D71" si="2">$D$2*C40^3+$D$3*C40^2 +$D$4*C40 +$D$5</f>
        <v>0.7888002664800009</v>
      </c>
    </row>
    <row r="41" spans="3:16" ht="12" customHeight="1" x14ac:dyDescent="0.2">
      <c r="C41">
        <f t="shared" ref="C41:C72" si="3">C40+0.1</f>
        <v>9.2999999999999883</v>
      </c>
      <c r="D41" s="9">
        <f t="shared" si="2"/>
        <v>0.77607974647000155</v>
      </c>
    </row>
    <row r="42" spans="3:16" x14ac:dyDescent="0.2">
      <c r="C42">
        <f t="shared" si="3"/>
        <v>9.3999999999999879</v>
      </c>
      <c r="D42" s="9">
        <f t="shared" si="2"/>
        <v>0.76245698464000178</v>
      </c>
    </row>
    <row r="43" spans="3:16" x14ac:dyDescent="0.2">
      <c r="C43">
        <f t="shared" si="3"/>
        <v>9.4999999999999876</v>
      </c>
      <c r="D43" s="9">
        <f t="shared" si="2"/>
        <v>0.74800040624999831</v>
      </c>
      <c r="P43" s="36"/>
    </row>
    <row r="44" spans="3:16" x14ac:dyDescent="0.2">
      <c r="C44">
        <f t="shared" si="3"/>
        <v>9.5999999999999872</v>
      </c>
      <c r="D44" s="9">
        <f t="shared" si="2"/>
        <v>0.73277843656000208</v>
      </c>
      <c r="P44" s="36"/>
    </row>
    <row r="45" spans="3:16" x14ac:dyDescent="0.2">
      <c r="C45">
        <f t="shared" si="3"/>
        <v>9.6999999999999869</v>
      </c>
      <c r="D45" s="9">
        <f t="shared" si="2"/>
        <v>0.71685950082999561</v>
      </c>
      <c r="P45" s="36"/>
    </row>
    <row r="46" spans="3:16" x14ac:dyDescent="0.2">
      <c r="C46">
        <f t="shared" si="3"/>
        <v>9.7999999999999865</v>
      </c>
      <c r="D46" s="9">
        <f t="shared" si="2"/>
        <v>0.7003120243200005</v>
      </c>
      <c r="N46" s="9"/>
      <c r="P46" s="36"/>
    </row>
    <row r="47" spans="3:16" x14ac:dyDescent="0.2">
      <c r="C47">
        <f t="shared" si="3"/>
        <v>9.8999999999999861</v>
      </c>
      <c r="D47" s="9">
        <f t="shared" si="2"/>
        <v>0.68320443229000283</v>
      </c>
      <c r="J47" s="40"/>
      <c r="P47" s="36"/>
    </row>
    <row r="48" spans="3:16" x14ac:dyDescent="0.2">
      <c r="C48">
        <f t="shared" si="3"/>
        <v>9.9999999999999858</v>
      </c>
      <c r="D48" s="9">
        <f t="shared" si="2"/>
        <v>0.66560514999999576</v>
      </c>
      <c r="J48" s="40"/>
      <c r="M48" s="9"/>
      <c r="P48" s="36"/>
    </row>
    <row r="49" spans="3:10" x14ac:dyDescent="0.2">
      <c r="C49">
        <f t="shared" si="3"/>
        <v>10.099999999999985</v>
      </c>
      <c r="D49" s="9">
        <f t="shared" si="2"/>
        <v>0.64758260271000445</v>
      </c>
      <c r="H49" s="9"/>
      <c r="J49" s="40"/>
    </row>
    <row r="50" spans="3:10" x14ac:dyDescent="0.2">
      <c r="C50">
        <f t="shared" si="3"/>
        <v>10.199999999999985</v>
      </c>
      <c r="D50" s="9">
        <f t="shared" si="2"/>
        <v>0.62920521568000787</v>
      </c>
      <c r="J50" s="40"/>
    </row>
    <row r="51" spans="3:10" x14ac:dyDescent="0.2">
      <c r="C51">
        <f t="shared" si="3"/>
        <v>10.299999999999985</v>
      </c>
      <c r="D51" s="9">
        <f t="shared" si="2"/>
        <v>0.61054141416999919</v>
      </c>
      <c r="J51" s="40"/>
    </row>
    <row r="52" spans="3:10" x14ac:dyDescent="0.2">
      <c r="C52">
        <f t="shared" si="3"/>
        <v>10.399999999999984</v>
      </c>
      <c r="D52" s="9">
        <f t="shared" si="2"/>
        <v>0.59165962344000711</v>
      </c>
      <c r="J52" s="40"/>
    </row>
    <row r="53" spans="3:10" x14ac:dyDescent="0.2">
      <c r="C53">
        <f t="shared" si="3"/>
        <v>10.499999999999984</v>
      </c>
      <c r="D53" s="9">
        <f t="shared" si="2"/>
        <v>0.57262826874999639</v>
      </c>
      <c r="I53" s="40"/>
      <c r="J53" s="40"/>
    </row>
    <row r="54" spans="3:10" x14ac:dyDescent="0.2">
      <c r="C54">
        <f t="shared" si="3"/>
        <v>10.599999999999984</v>
      </c>
      <c r="D54" s="9">
        <f t="shared" si="2"/>
        <v>0.55351577536000285</v>
      </c>
      <c r="I54" s="40"/>
      <c r="J54" s="40"/>
    </row>
    <row r="55" spans="3:10" x14ac:dyDescent="0.2">
      <c r="C55">
        <f t="shared" si="3"/>
        <v>10.699999999999983</v>
      </c>
      <c r="D55" s="9">
        <f t="shared" si="2"/>
        <v>0.53439056853000544</v>
      </c>
      <c r="I55" s="40"/>
      <c r="J55" s="40"/>
    </row>
    <row r="56" spans="3:10" x14ac:dyDescent="0.2">
      <c r="C56">
        <f t="shared" si="3"/>
        <v>10.799999999999983</v>
      </c>
      <c r="D56" s="9">
        <f t="shared" si="2"/>
        <v>0.51532107352000089</v>
      </c>
      <c r="I56" s="40"/>
      <c r="J56" s="40"/>
    </row>
    <row r="57" spans="3:10" x14ac:dyDescent="0.2">
      <c r="C57">
        <f t="shared" si="3"/>
        <v>10.899999999999983</v>
      </c>
      <c r="D57" s="9">
        <f t="shared" si="2"/>
        <v>0.49637571559000726</v>
      </c>
      <c r="I57" s="40"/>
      <c r="J57" s="40"/>
    </row>
    <row r="58" spans="3:10" x14ac:dyDescent="0.2">
      <c r="C58">
        <f t="shared" si="3"/>
        <v>10.999999999999982</v>
      </c>
      <c r="D58" s="9">
        <f t="shared" si="2"/>
        <v>0.47762292000000706</v>
      </c>
      <c r="I58" s="40"/>
      <c r="J58" s="40"/>
    </row>
    <row r="59" spans="3:10" x14ac:dyDescent="0.2">
      <c r="C59">
        <f t="shared" si="3"/>
        <v>11.099999999999982</v>
      </c>
      <c r="D59" s="9">
        <f t="shared" si="2"/>
        <v>0.45913111201000412</v>
      </c>
      <c r="I59" s="40"/>
      <c r="J59" s="40"/>
    </row>
    <row r="60" spans="3:10" x14ac:dyDescent="0.2">
      <c r="C60">
        <f t="shared" si="3"/>
        <v>11.199999999999982</v>
      </c>
      <c r="D60" s="9">
        <f t="shared" si="2"/>
        <v>0.44096871688000583</v>
      </c>
      <c r="I60" s="40"/>
      <c r="J60" s="40"/>
    </row>
    <row r="61" spans="3:10" x14ac:dyDescent="0.2">
      <c r="C61">
        <f t="shared" si="3"/>
        <v>11.299999999999981</v>
      </c>
      <c r="D61" s="9">
        <f t="shared" si="2"/>
        <v>0.42320415986999471</v>
      </c>
      <c r="I61" s="40"/>
      <c r="J61" s="40"/>
    </row>
    <row r="62" spans="3:10" x14ac:dyDescent="0.2">
      <c r="C62">
        <f t="shared" si="3"/>
        <v>11.399999999999981</v>
      </c>
      <c r="D62" s="9">
        <f t="shared" si="2"/>
        <v>0.40590586624000657</v>
      </c>
      <c r="I62" s="40"/>
      <c r="J62" s="40"/>
    </row>
    <row r="63" spans="3:10" x14ac:dyDescent="0.2">
      <c r="C63">
        <f t="shared" si="3"/>
        <v>11.49999999999998</v>
      </c>
      <c r="D63" s="9">
        <f t="shared" si="2"/>
        <v>0.38914226125000972</v>
      </c>
      <c r="I63" s="40"/>
      <c r="J63" s="40"/>
    </row>
    <row r="64" spans="3:10" x14ac:dyDescent="0.2">
      <c r="C64">
        <f t="shared" si="3"/>
        <v>11.59999999999998</v>
      </c>
      <c r="D64" s="9">
        <f t="shared" si="2"/>
        <v>0.37298177015999734</v>
      </c>
      <c r="I64" s="40"/>
      <c r="J64" s="40"/>
    </row>
    <row r="65" spans="3:10" x14ac:dyDescent="0.2">
      <c r="C65">
        <f t="shared" si="3"/>
        <v>11.69999999999998</v>
      </c>
      <c r="D65" s="9">
        <f t="shared" si="2"/>
        <v>0.35749281823000167</v>
      </c>
      <c r="I65" s="40"/>
      <c r="J65" s="40"/>
    </row>
    <row r="66" spans="3:10" x14ac:dyDescent="0.2">
      <c r="C66">
        <f t="shared" si="3"/>
        <v>11.799999999999979</v>
      </c>
      <c r="D66" s="9">
        <f t="shared" si="2"/>
        <v>0.34274383071999814</v>
      </c>
      <c r="I66" s="40"/>
      <c r="J66" s="40"/>
    </row>
    <row r="67" spans="3:10" x14ac:dyDescent="0.2">
      <c r="C67">
        <f t="shared" si="3"/>
        <v>11.899999999999979</v>
      </c>
      <c r="D67" s="9">
        <f t="shared" si="2"/>
        <v>0.32880323289000124</v>
      </c>
      <c r="I67" s="40"/>
      <c r="J67" s="40"/>
    </row>
    <row r="68" spans="3:10" x14ac:dyDescent="0.2">
      <c r="C68">
        <f t="shared" si="3"/>
        <v>11.999999999999979</v>
      </c>
      <c r="D68" s="9">
        <f t="shared" si="2"/>
        <v>0.31573945000000769</v>
      </c>
      <c r="I68" s="40"/>
      <c r="J68" s="40"/>
    </row>
    <row r="69" spans="3:10" x14ac:dyDescent="0.2">
      <c r="C69">
        <f t="shared" si="3"/>
        <v>12.099999999999978</v>
      </c>
      <c r="D69" s="9">
        <f t="shared" si="2"/>
        <v>0.30362090731000357</v>
      </c>
      <c r="I69" s="40"/>
      <c r="J69" s="40"/>
    </row>
    <row r="70" spans="3:10" x14ac:dyDescent="0.2">
      <c r="C70">
        <f t="shared" si="3"/>
        <v>12.199999999999978</v>
      </c>
      <c r="D70" s="9">
        <f t="shared" si="2"/>
        <v>0.29251603007999982</v>
      </c>
      <c r="I70" s="40"/>
      <c r="J70" s="40"/>
    </row>
    <row r="71" spans="3:10" x14ac:dyDescent="0.2">
      <c r="C71">
        <f t="shared" si="3"/>
        <v>12.299999999999978</v>
      </c>
      <c r="D71" s="9">
        <f t="shared" si="2"/>
        <v>0.28249324357000027</v>
      </c>
      <c r="I71" s="40"/>
      <c r="J71" s="40"/>
    </row>
    <row r="72" spans="3:10" x14ac:dyDescent="0.2">
      <c r="C72">
        <f t="shared" si="3"/>
        <v>12.399999999999977</v>
      </c>
      <c r="D72" s="9">
        <f t="shared" ref="D72:D98" si="4">$D$2*C72^3+$D$3*C72^2 +$D$4*C72 +$D$5</f>
        <v>0.27362097304000166</v>
      </c>
      <c r="I72" s="40"/>
      <c r="J72" s="40"/>
    </row>
    <row r="73" spans="3:10" x14ac:dyDescent="0.2">
      <c r="C73">
        <f t="shared" ref="C73:C98" si="5">C72+0.1</f>
        <v>12.499999999999977</v>
      </c>
      <c r="D73" s="9">
        <f t="shared" si="4"/>
        <v>0.2659676437500007</v>
      </c>
      <c r="I73" s="40"/>
      <c r="J73" s="40"/>
    </row>
    <row r="74" spans="3:10" x14ac:dyDescent="0.2">
      <c r="C74">
        <f t="shared" si="5"/>
        <v>12.599999999999977</v>
      </c>
      <c r="D74" s="9">
        <f t="shared" si="4"/>
        <v>0.25960168096000125</v>
      </c>
      <c r="I74" s="40"/>
      <c r="J74" s="40"/>
    </row>
    <row r="75" spans="3:10" x14ac:dyDescent="0.2">
      <c r="C75">
        <f t="shared" si="5"/>
        <v>12.699999999999976</v>
      </c>
      <c r="D75" s="9">
        <f t="shared" si="4"/>
        <v>0.25459150992999291</v>
      </c>
      <c r="I75" s="40"/>
      <c r="J75" s="40"/>
    </row>
    <row r="76" spans="3:10" x14ac:dyDescent="0.2">
      <c r="C76">
        <f t="shared" si="5"/>
        <v>12.799999999999976</v>
      </c>
      <c r="D76" s="9">
        <f t="shared" si="4"/>
        <v>0.25100555592000084</v>
      </c>
      <c r="I76" s="40"/>
      <c r="J76" s="40"/>
    </row>
    <row r="77" spans="3:10" x14ac:dyDescent="0.2">
      <c r="C77">
        <f t="shared" si="5"/>
        <v>12.899999999999975</v>
      </c>
      <c r="D77" s="9">
        <f t="shared" si="4"/>
        <v>0.24891224418999336</v>
      </c>
      <c r="I77" s="40"/>
      <c r="J77" s="40"/>
    </row>
    <row r="78" spans="3:10" x14ac:dyDescent="0.2">
      <c r="C78">
        <f t="shared" si="5"/>
        <v>12.999999999999975</v>
      </c>
      <c r="D78" s="9">
        <f t="shared" si="4"/>
        <v>0.24838000000000271</v>
      </c>
      <c r="I78" s="36"/>
      <c r="J78" s="9"/>
    </row>
    <row r="79" spans="3:10" x14ac:dyDescent="0.2">
      <c r="C79">
        <f t="shared" si="5"/>
        <v>13.099999999999975</v>
      </c>
      <c r="D79" s="9">
        <f t="shared" si="4"/>
        <v>0.2494772486099972</v>
      </c>
      <c r="I79" s="36"/>
      <c r="J79" s="9"/>
    </row>
    <row r="80" spans="3:10" x14ac:dyDescent="0.2">
      <c r="C80">
        <f t="shared" si="5"/>
        <v>13.199999999999974</v>
      </c>
      <c r="D80" s="9">
        <f t="shared" si="4"/>
        <v>0.25227241527999489</v>
      </c>
      <c r="I80" s="36"/>
      <c r="J80" s="9"/>
    </row>
    <row r="81" spans="3:10" x14ac:dyDescent="0.2">
      <c r="C81">
        <f t="shared" si="5"/>
        <v>13.299999999999974</v>
      </c>
      <c r="D81" s="9">
        <f t="shared" si="4"/>
        <v>0.2568339252699996</v>
      </c>
      <c r="I81" s="36"/>
      <c r="J81" s="9"/>
    </row>
    <row r="82" spans="3:10" x14ac:dyDescent="0.2">
      <c r="C82">
        <f t="shared" si="5"/>
        <v>13.399999999999974</v>
      </c>
      <c r="D82" s="9">
        <f t="shared" si="4"/>
        <v>0.26323020384000095</v>
      </c>
      <c r="I82" s="36"/>
      <c r="J82" s="9"/>
    </row>
    <row r="83" spans="3:10" x14ac:dyDescent="0.2">
      <c r="C83">
        <f t="shared" si="5"/>
        <v>13.499999999999973</v>
      </c>
      <c r="D83" s="9">
        <f t="shared" si="4"/>
        <v>0.27152967624998858</v>
      </c>
      <c r="I83" s="36"/>
      <c r="J83" s="9"/>
    </row>
    <row r="84" spans="3:10" x14ac:dyDescent="0.2">
      <c r="C84">
        <f t="shared" si="5"/>
        <v>13.599999999999973</v>
      </c>
      <c r="D84" s="9">
        <f t="shared" si="4"/>
        <v>0.28180076775999474</v>
      </c>
      <c r="I84" s="36"/>
      <c r="J84" s="9"/>
    </row>
    <row r="85" spans="3:10" x14ac:dyDescent="0.2">
      <c r="C85">
        <f t="shared" si="5"/>
        <v>13.699999999999973</v>
      </c>
      <c r="D85" s="9">
        <f t="shared" si="4"/>
        <v>0.29411190362998774</v>
      </c>
      <c r="I85" s="36"/>
      <c r="J85" s="9"/>
    </row>
    <row r="86" spans="3:10" x14ac:dyDescent="0.2">
      <c r="C86">
        <f t="shared" si="5"/>
        <v>13.799999999999972</v>
      </c>
      <c r="D86" s="9">
        <f t="shared" si="4"/>
        <v>0.30853150911999982</v>
      </c>
      <c r="I86" s="36"/>
      <c r="J86" s="9"/>
    </row>
    <row r="87" spans="3:10" x14ac:dyDescent="0.2">
      <c r="C87">
        <f t="shared" si="5"/>
        <v>13.899999999999972</v>
      </c>
      <c r="D87" s="9">
        <f t="shared" si="4"/>
        <v>0.32512800948999931</v>
      </c>
      <c r="I87" s="36"/>
      <c r="J87" s="9"/>
    </row>
    <row r="88" spans="3:10" x14ac:dyDescent="0.2">
      <c r="C88">
        <f t="shared" si="5"/>
        <v>13.999999999999972</v>
      </c>
      <c r="D88" s="9">
        <f t="shared" si="4"/>
        <v>0.34396982999999004</v>
      </c>
      <c r="I88" s="36"/>
      <c r="J88" s="9"/>
    </row>
    <row r="89" spans="3:10" x14ac:dyDescent="0.2">
      <c r="C89">
        <f t="shared" si="5"/>
        <v>14.099999999999971</v>
      </c>
      <c r="D89" s="9">
        <f t="shared" si="4"/>
        <v>0.36512539591000426</v>
      </c>
      <c r="I89" s="36"/>
      <c r="J89" s="9"/>
    </row>
    <row r="90" spans="3:10" x14ac:dyDescent="0.2">
      <c r="C90">
        <f t="shared" si="5"/>
        <v>14.199999999999971</v>
      </c>
      <c r="D90" s="9">
        <f t="shared" si="4"/>
        <v>0.38866313247999607</v>
      </c>
      <c r="I90" s="36"/>
      <c r="J90" s="9"/>
    </row>
    <row r="91" spans="3:10" x14ac:dyDescent="0.2">
      <c r="C91">
        <f t="shared" si="5"/>
        <v>14.299999999999971</v>
      </c>
      <c r="D91" s="9">
        <f t="shared" si="4"/>
        <v>0.41465146496998351</v>
      </c>
      <c r="I91" s="36"/>
      <c r="J91" s="9"/>
    </row>
    <row r="92" spans="3:10" x14ac:dyDescent="0.2">
      <c r="C92">
        <f t="shared" si="5"/>
        <v>14.39999999999997</v>
      </c>
      <c r="D92" s="9">
        <f t="shared" si="4"/>
        <v>0.44315881863999884</v>
      </c>
      <c r="I92" s="36"/>
      <c r="J92" s="9"/>
    </row>
    <row r="93" spans="3:10" x14ac:dyDescent="0.2">
      <c r="C93">
        <f t="shared" si="5"/>
        <v>14.49999999999997</v>
      </c>
      <c r="D93" s="9">
        <f t="shared" si="4"/>
        <v>0.47425361874998195</v>
      </c>
      <c r="I93" s="36"/>
      <c r="J93" s="9"/>
    </row>
    <row r="94" spans="3:10" x14ac:dyDescent="0.2">
      <c r="C94">
        <f t="shared" si="5"/>
        <v>14.599999999999969</v>
      </c>
      <c r="D94" s="9">
        <f t="shared" si="4"/>
        <v>0.50800429055998642</v>
      </c>
      <c r="I94" s="36"/>
      <c r="J94" s="9"/>
    </row>
    <row r="95" spans="3:10" x14ac:dyDescent="0.2">
      <c r="C95">
        <f t="shared" si="5"/>
        <v>14.699999999999969</v>
      </c>
      <c r="D95" s="9">
        <f t="shared" si="4"/>
        <v>0.54447925932998764</v>
      </c>
      <c r="I95" s="36"/>
      <c r="J95" s="9"/>
    </row>
    <row r="96" spans="3:10" x14ac:dyDescent="0.2">
      <c r="C96">
        <f t="shared" si="5"/>
        <v>14.799999999999969</v>
      </c>
      <c r="D96" s="9">
        <f t="shared" si="4"/>
        <v>0.58374695031998236</v>
      </c>
      <c r="I96" s="36"/>
      <c r="J96" s="9"/>
    </row>
    <row r="97" spans="3:10" x14ac:dyDescent="0.2">
      <c r="C97">
        <f t="shared" si="5"/>
        <v>14.899999999999968</v>
      </c>
      <c r="D97" s="9">
        <f t="shared" si="4"/>
        <v>0.62587578878997441</v>
      </c>
      <c r="I97" s="36"/>
      <c r="J97" s="9"/>
    </row>
    <row r="98" spans="3:10" x14ac:dyDescent="0.2">
      <c r="C98">
        <f t="shared" si="5"/>
        <v>14.999999999999968</v>
      </c>
      <c r="D98" s="9">
        <f t="shared" si="4"/>
        <v>0.67093419999998183</v>
      </c>
      <c r="I98" s="36"/>
      <c r="J98" s="9"/>
    </row>
    <row r="99" spans="3:10" x14ac:dyDescent="0.2">
      <c r="I99" s="36"/>
      <c r="J99" s="9"/>
    </row>
    <row r="100" spans="3:10" x14ac:dyDescent="0.2">
      <c r="I100" s="36"/>
      <c r="J100" s="9"/>
    </row>
    <row r="101" spans="3:10" x14ac:dyDescent="0.2">
      <c r="I101" s="36"/>
      <c r="J101" s="9"/>
    </row>
    <row r="102" spans="3:10" x14ac:dyDescent="0.2">
      <c r="I102" s="36"/>
      <c r="J102" s="9"/>
    </row>
    <row r="103" spans="3:10" x14ac:dyDescent="0.2">
      <c r="I103" s="36"/>
      <c r="J103" s="9"/>
    </row>
    <row r="104" spans="3:10" x14ac:dyDescent="0.2">
      <c r="I104" s="36"/>
      <c r="J104" s="9"/>
    </row>
    <row r="105" spans="3:10" x14ac:dyDescent="0.2">
      <c r="I105" s="36"/>
      <c r="J105" s="9"/>
    </row>
    <row r="106" spans="3:10" x14ac:dyDescent="0.2">
      <c r="I106" s="36"/>
      <c r="J106" s="9"/>
    </row>
    <row r="107" spans="3:10" x14ac:dyDescent="0.2">
      <c r="I107" s="36"/>
      <c r="J107" s="9"/>
    </row>
    <row r="108" spans="3:10" x14ac:dyDescent="0.2">
      <c r="I108" s="36"/>
      <c r="J108" s="9"/>
    </row>
    <row r="109" spans="3:10" x14ac:dyDescent="0.2">
      <c r="I109" s="36"/>
      <c r="J109" s="9"/>
    </row>
    <row r="110" spans="3:10" x14ac:dyDescent="0.2">
      <c r="I110" s="36"/>
      <c r="J110" s="9"/>
    </row>
    <row r="111" spans="3:10" x14ac:dyDescent="0.2">
      <c r="I111" s="36"/>
      <c r="J111" s="9"/>
    </row>
    <row r="112" spans="3:10" x14ac:dyDescent="0.2">
      <c r="I112" s="36"/>
      <c r="J112" s="9"/>
    </row>
    <row r="113" spans="9:10" x14ac:dyDescent="0.2">
      <c r="I113" s="36"/>
      <c r="J113" s="9"/>
    </row>
    <row r="114" spans="9:10" x14ac:dyDescent="0.2">
      <c r="I114" s="36"/>
      <c r="J114" s="9"/>
    </row>
    <row r="115" spans="9:10" x14ac:dyDescent="0.2">
      <c r="I115" s="36"/>
      <c r="J115" s="9"/>
    </row>
    <row r="116" spans="9:10" x14ac:dyDescent="0.2">
      <c r="I116" s="36"/>
      <c r="J116" s="9"/>
    </row>
    <row r="117" spans="9:10" x14ac:dyDescent="0.2">
      <c r="I117" s="36"/>
      <c r="J117" s="9"/>
    </row>
    <row r="118" spans="9:10" x14ac:dyDescent="0.2">
      <c r="I118" s="36"/>
      <c r="J118" s="9"/>
    </row>
    <row r="119" spans="9:10" x14ac:dyDescent="0.2">
      <c r="I119" s="36"/>
      <c r="J119" s="9"/>
    </row>
    <row r="120" spans="9:10" x14ac:dyDescent="0.2">
      <c r="I120" s="36"/>
      <c r="J120" s="9"/>
    </row>
    <row r="121" spans="9:10" x14ac:dyDescent="0.2">
      <c r="I121" s="36"/>
      <c r="J121" s="9"/>
    </row>
    <row r="122" spans="9:10" x14ac:dyDescent="0.2">
      <c r="I122" s="36"/>
      <c r="J122" s="9"/>
    </row>
    <row r="123" spans="9:10" x14ac:dyDescent="0.2">
      <c r="I123" s="36"/>
      <c r="J123" s="9"/>
    </row>
    <row r="124" spans="9:10" x14ac:dyDescent="0.2">
      <c r="I124" s="36"/>
      <c r="J124" s="9"/>
    </row>
    <row r="125" spans="9:10" x14ac:dyDescent="0.2">
      <c r="I125" s="36"/>
      <c r="J125" s="9"/>
    </row>
    <row r="126" spans="9:10" x14ac:dyDescent="0.2">
      <c r="I126" s="36"/>
      <c r="J126" s="9"/>
    </row>
    <row r="127" spans="9:10" x14ac:dyDescent="0.2">
      <c r="I127" s="36"/>
      <c r="J127" s="9"/>
    </row>
    <row r="128" spans="9:10" x14ac:dyDescent="0.2">
      <c r="I128" s="36"/>
      <c r="J128" s="9"/>
    </row>
    <row r="129" spans="9:10" x14ac:dyDescent="0.2">
      <c r="I129" s="36"/>
      <c r="J129" s="9"/>
    </row>
    <row r="130" spans="9:10" x14ac:dyDescent="0.2">
      <c r="I130" s="36"/>
      <c r="J130" s="9"/>
    </row>
    <row r="131" spans="9:10" x14ac:dyDescent="0.2">
      <c r="I131" s="36"/>
      <c r="J131" s="9"/>
    </row>
    <row r="132" spans="9:10" x14ac:dyDescent="0.2">
      <c r="I132" s="36"/>
      <c r="J132" s="9"/>
    </row>
    <row r="133" spans="9:10" x14ac:dyDescent="0.2">
      <c r="I133" s="36"/>
      <c r="J133" s="9"/>
    </row>
    <row r="134" spans="9:10" x14ac:dyDescent="0.2">
      <c r="I134" s="36"/>
      <c r="J134" s="9"/>
    </row>
    <row r="135" spans="9:10" x14ac:dyDescent="0.2">
      <c r="I135" s="36"/>
      <c r="J135" s="9"/>
    </row>
    <row r="136" spans="9:10" x14ac:dyDescent="0.2">
      <c r="I136" s="36"/>
      <c r="J136" s="9"/>
    </row>
    <row r="137" spans="9:10" x14ac:dyDescent="0.2">
      <c r="I137" s="36"/>
      <c r="J137" s="9"/>
    </row>
    <row r="138" spans="9:10" x14ac:dyDescent="0.2">
      <c r="I138" s="36"/>
      <c r="J138" s="9"/>
    </row>
    <row r="139" spans="9:10" x14ac:dyDescent="0.2">
      <c r="I139" s="36"/>
      <c r="J139" s="9"/>
    </row>
    <row r="140" spans="9:10" x14ac:dyDescent="0.2">
      <c r="I140" s="36"/>
      <c r="J140" s="9"/>
    </row>
    <row r="141" spans="9:10" x14ac:dyDescent="0.2">
      <c r="I141" s="36"/>
      <c r="J141" s="9"/>
    </row>
    <row r="142" spans="9:10" x14ac:dyDescent="0.2">
      <c r="I142" s="36"/>
      <c r="J142" s="9"/>
    </row>
    <row r="143" spans="9:10" x14ac:dyDescent="0.2">
      <c r="I143" s="36"/>
      <c r="J143" s="9"/>
    </row>
    <row r="144" spans="9:10" x14ac:dyDescent="0.2">
      <c r="I144" s="36"/>
      <c r="J144" s="9"/>
    </row>
    <row r="145" spans="9:10" x14ac:dyDescent="0.2">
      <c r="I145" s="36"/>
      <c r="J145" s="9"/>
    </row>
    <row r="146" spans="9:10" x14ac:dyDescent="0.2">
      <c r="I146" s="36"/>
      <c r="J146" s="9"/>
    </row>
    <row r="147" spans="9:10" x14ac:dyDescent="0.2">
      <c r="I147" s="36"/>
      <c r="J147" s="9"/>
    </row>
    <row r="148" spans="9:10" x14ac:dyDescent="0.2">
      <c r="I148" s="36"/>
      <c r="J148" s="9"/>
    </row>
    <row r="149" spans="9:10" x14ac:dyDescent="0.2">
      <c r="I149" s="36"/>
      <c r="J149" s="9"/>
    </row>
    <row r="150" spans="9:10" x14ac:dyDescent="0.2">
      <c r="I150" s="36"/>
      <c r="J150" s="9"/>
    </row>
    <row r="151" spans="9:10" x14ac:dyDescent="0.2">
      <c r="I151" s="36"/>
      <c r="J151" s="9"/>
    </row>
    <row r="152" spans="9:10" x14ac:dyDescent="0.2">
      <c r="I152" s="36"/>
      <c r="J152" s="9"/>
    </row>
    <row r="153" spans="9:10" x14ac:dyDescent="0.2">
      <c r="I153" s="36"/>
      <c r="J153" s="9"/>
    </row>
    <row r="154" spans="9:10" x14ac:dyDescent="0.2">
      <c r="I154" s="36"/>
      <c r="J154" s="9"/>
    </row>
    <row r="155" spans="9:10" x14ac:dyDescent="0.2">
      <c r="I155" s="36"/>
      <c r="J155" s="9"/>
    </row>
    <row r="156" spans="9:10" x14ac:dyDescent="0.2">
      <c r="I156" s="36"/>
      <c r="J156" s="9"/>
    </row>
    <row r="157" spans="9:10" x14ac:dyDescent="0.2">
      <c r="I157" s="36"/>
      <c r="J157" s="9"/>
    </row>
    <row r="158" spans="9:10" x14ac:dyDescent="0.2">
      <c r="I158" s="36"/>
      <c r="J158" s="9"/>
    </row>
    <row r="159" spans="9:10" x14ac:dyDescent="0.2">
      <c r="I159" s="36"/>
      <c r="J159" s="9"/>
    </row>
    <row r="160" spans="9:10" x14ac:dyDescent="0.2">
      <c r="I160" s="36"/>
      <c r="J160" s="9"/>
    </row>
    <row r="161" spans="9:10" x14ac:dyDescent="0.2">
      <c r="I161" s="36"/>
      <c r="J161" s="9"/>
    </row>
    <row r="162" spans="9:10" x14ac:dyDescent="0.2">
      <c r="I162" s="36"/>
      <c r="J162" s="9"/>
    </row>
    <row r="163" spans="9:10" x14ac:dyDescent="0.2">
      <c r="I163" s="36"/>
      <c r="J163" s="9"/>
    </row>
    <row r="164" spans="9:10" x14ac:dyDescent="0.2">
      <c r="I164" s="36"/>
      <c r="J164" s="9"/>
    </row>
    <row r="165" spans="9:10" x14ac:dyDescent="0.2">
      <c r="I165" s="36"/>
      <c r="J165" s="9"/>
    </row>
    <row r="166" spans="9:10" x14ac:dyDescent="0.2">
      <c r="I166" s="36"/>
      <c r="J166" s="9"/>
    </row>
    <row r="167" spans="9:10" x14ac:dyDescent="0.2">
      <c r="I167" s="36"/>
      <c r="J167" s="9"/>
    </row>
    <row r="168" spans="9:10" x14ac:dyDescent="0.2">
      <c r="I168" s="36"/>
      <c r="J168" s="9"/>
    </row>
    <row r="169" spans="9:10" x14ac:dyDescent="0.2">
      <c r="I169" s="36"/>
      <c r="J169" s="9"/>
    </row>
    <row r="170" spans="9:10" x14ac:dyDescent="0.2">
      <c r="I170" s="36"/>
      <c r="J170" s="9"/>
    </row>
    <row r="171" spans="9:10" x14ac:dyDescent="0.2">
      <c r="I171" s="36"/>
      <c r="J171" s="9"/>
    </row>
    <row r="172" spans="9:10" x14ac:dyDescent="0.2">
      <c r="I172" s="36"/>
      <c r="J172" s="9"/>
    </row>
    <row r="173" spans="9:10" x14ac:dyDescent="0.2">
      <c r="I173" s="36"/>
      <c r="J173" s="9"/>
    </row>
    <row r="174" spans="9:10" x14ac:dyDescent="0.2">
      <c r="I174" s="36"/>
      <c r="J174" s="9"/>
    </row>
    <row r="175" spans="9:10" x14ac:dyDescent="0.2">
      <c r="I175" s="36"/>
      <c r="J175" s="9"/>
    </row>
    <row r="176" spans="9:10" x14ac:dyDescent="0.2">
      <c r="I176" s="36"/>
      <c r="J176" s="9"/>
    </row>
    <row r="177" spans="9:10" x14ac:dyDescent="0.2">
      <c r="I177" s="36"/>
      <c r="J177" s="9"/>
    </row>
    <row r="178" spans="9:10" x14ac:dyDescent="0.2">
      <c r="I178" s="36"/>
      <c r="J178" s="9"/>
    </row>
    <row r="179" spans="9:10" x14ac:dyDescent="0.2">
      <c r="I179" s="36"/>
      <c r="J179" s="9"/>
    </row>
    <row r="180" spans="9:10" x14ac:dyDescent="0.2">
      <c r="I180" s="36"/>
      <c r="J180" s="9"/>
    </row>
    <row r="181" spans="9:10" x14ac:dyDescent="0.2">
      <c r="I181" s="36"/>
      <c r="J181" s="9"/>
    </row>
    <row r="182" spans="9:10" x14ac:dyDescent="0.2">
      <c r="I182" s="36"/>
      <c r="J182" s="9"/>
    </row>
    <row r="183" spans="9:10" x14ac:dyDescent="0.2">
      <c r="I183" s="36"/>
      <c r="J183" s="9"/>
    </row>
    <row r="184" spans="9:10" x14ac:dyDescent="0.2">
      <c r="I184" s="36"/>
      <c r="J184" s="9"/>
    </row>
    <row r="185" spans="9:10" x14ac:dyDescent="0.2">
      <c r="I185" s="36"/>
      <c r="J185" s="9"/>
    </row>
    <row r="186" spans="9:10" x14ac:dyDescent="0.2">
      <c r="I186" s="36"/>
      <c r="J186" s="9"/>
    </row>
    <row r="187" spans="9:10" x14ac:dyDescent="0.2">
      <c r="I187" s="36"/>
      <c r="J187" s="9"/>
    </row>
    <row r="188" spans="9:10" x14ac:dyDescent="0.2">
      <c r="I188" s="36"/>
      <c r="J188" s="9"/>
    </row>
    <row r="189" spans="9:10" x14ac:dyDescent="0.2">
      <c r="I189" s="36"/>
      <c r="J189" s="9"/>
    </row>
    <row r="190" spans="9:10" x14ac:dyDescent="0.2">
      <c r="I190" s="36"/>
      <c r="J190" s="9"/>
    </row>
    <row r="191" spans="9:10" x14ac:dyDescent="0.2">
      <c r="I191" s="36"/>
      <c r="J191" s="9"/>
    </row>
    <row r="192" spans="9:10" x14ac:dyDescent="0.2">
      <c r="I192" s="36"/>
      <c r="J192" s="9"/>
    </row>
    <row r="193" spans="9:10" x14ac:dyDescent="0.2">
      <c r="I193" s="36"/>
      <c r="J193" s="9"/>
    </row>
    <row r="194" spans="9:10" x14ac:dyDescent="0.2">
      <c r="I194" s="36"/>
      <c r="J194" s="9"/>
    </row>
    <row r="195" spans="9:10" x14ac:dyDescent="0.2">
      <c r="I195" s="36"/>
      <c r="J195" s="9"/>
    </row>
    <row r="196" spans="9:10" x14ac:dyDescent="0.2">
      <c r="I196" s="36"/>
      <c r="J196" s="9"/>
    </row>
    <row r="197" spans="9:10" x14ac:dyDescent="0.2">
      <c r="I197" s="36"/>
      <c r="J197" s="9"/>
    </row>
    <row r="198" spans="9:10" x14ac:dyDescent="0.2">
      <c r="I198" s="36"/>
      <c r="J198" s="9"/>
    </row>
    <row r="199" spans="9:10" x14ac:dyDescent="0.2">
      <c r="I199" s="36"/>
      <c r="J199" s="9"/>
    </row>
    <row r="200" spans="9:10" x14ac:dyDescent="0.2">
      <c r="I200" s="36"/>
      <c r="J200" s="9"/>
    </row>
    <row r="201" spans="9:10" x14ac:dyDescent="0.2">
      <c r="I201" s="36"/>
      <c r="J201" s="9"/>
    </row>
    <row r="202" spans="9:10" x14ac:dyDescent="0.2">
      <c r="I202" s="36"/>
      <c r="J202" s="9"/>
    </row>
    <row r="203" spans="9:10" x14ac:dyDescent="0.2">
      <c r="I203" s="36"/>
      <c r="J203" s="9"/>
    </row>
    <row r="204" spans="9:10" x14ac:dyDescent="0.2">
      <c r="I204" s="36"/>
      <c r="J204" s="9"/>
    </row>
    <row r="205" spans="9:10" x14ac:dyDescent="0.2">
      <c r="I205" s="36"/>
      <c r="J205" s="9"/>
    </row>
    <row r="206" spans="9:10" x14ac:dyDescent="0.2">
      <c r="I206" s="36"/>
      <c r="J206" s="9"/>
    </row>
    <row r="207" spans="9:10" x14ac:dyDescent="0.2">
      <c r="I207" s="36"/>
      <c r="J207" s="9"/>
    </row>
    <row r="208" spans="9:10" x14ac:dyDescent="0.2">
      <c r="I208" s="36"/>
      <c r="J208" s="9"/>
    </row>
    <row r="209" spans="9:10" x14ac:dyDescent="0.2">
      <c r="I209" s="36"/>
      <c r="J209" s="9"/>
    </row>
    <row r="210" spans="9:10" x14ac:dyDescent="0.2">
      <c r="I210" s="36"/>
      <c r="J210" s="9"/>
    </row>
    <row r="211" spans="9:10" x14ac:dyDescent="0.2">
      <c r="I211" s="36"/>
      <c r="J211" s="9"/>
    </row>
    <row r="212" spans="9:10" x14ac:dyDescent="0.2">
      <c r="I212" s="36"/>
      <c r="J212" s="9"/>
    </row>
    <row r="213" spans="9:10" x14ac:dyDescent="0.2">
      <c r="I213" s="36"/>
      <c r="J213" s="9"/>
    </row>
    <row r="214" spans="9:10" x14ac:dyDescent="0.2">
      <c r="I214" s="36"/>
      <c r="J214" s="9"/>
    </row>
    <row r="215" spans="9:10" x14ac:dyDescent="0.2">
      <c r="I215" s="36"/>
      <c r="J215" s="9"/>
    </row>
    <row r="216" spans="9:10" x14ac:dyDescent="0.2">
      <c r="I216" s="36"/>
      <c r="J216" s="9"/>
    </row>
    <row r="217" spans="9:10" x14ac:dyDescent="0.2">
      <c r="I217" s="36"/>
      <c r="J217" s="9"/>
    </row>
    <row r="218" spans="9:10" x14ac:dyDescent="0.2">
      <c r="I218" s="36"/>
      <c r="J218" s="9"/>
    </row>
    <row r="219" spans="9:10" x14ac:dyDescent="0.2">
      <c r="I219" s="36"/>
      <c r="J219" s="9"/>
    </row>
    <row r="220" spans="9:10" x14ac:dyDescent="0.2">
      <c r="I220" s="36"/>
      <c r="J220" s="9"/>
    </row>
    <row r="221" spans="9:10" x14ac:dyDescent="0.2">
      <c r="I221" s="36"/>
      <c r="J221" s="9"/>
    </row>
    <row r="222" spans="9:10" x14ac:dyDescent="0.2">
      <c r="I222" s="36"/>
      <c r="J222" s="9"/>
    </row>
    <row r="223" spans="9:10" x14ac:dyDescent="0.2">
      <c r="I223" s="36"/>
      <c r="J223" s="9"/>
    </row>
    <row r="224" spans="9:10" x14ac:dyDescent="0.2">
      <c r="I224" s="36"/>
      <c r="J224" s="9"/>
    </row>
    <row r="225" spans="9:10" x14ac:dyDescent="0.2">
      <c r="I225" s="36"/>
      <c r="J225" s="9"/>
    </row>
    <row r="226" spans="9:10" x14ac:dyDescent="0.2">
      <c r="I226" s="36"/>
      <c r="J226" s="9"/>
    </row>
    <row r="227" spans="9:10" x14ac:dyDescent="0.2">
      <c r="I227" s="36"/>
      <c r="J227" s="9"/>
    </row>
    <row r="228" spans="9:10" x14ac:dyDescent="0.2">
      <c r="I228" s="36"/>
      <c r="J228" s="9"/>
    </row>
    <row r="229" spans="9:10" x14ac:dyDescent="0.2">
      <c r="I229" s="36"/>
      <c r="J229" s="9"/>
    </row>
    <row r="230" spans="9:10" x14ac:dyDescent="0.2">
      <c r="I230" s="36"/>
      <c r="J230" s="9"/>
    </row>
    <row r="231" spans="9:10" x14ac:dyDescent="0.2">
      <c r="I231" s="36"/>
      <c r="J231" s="9"/>
    </row>
    <row r="232" spans="9:10" x14ac:dyDescent="0.2">
      <c r="I232" s="36"/>
      <c r="J232" s="9"/>
    </row>
    <row r="233" spans="9:10" x14ac:dyDescent="0.2">
      <c r="I233" s="36"/>
      <c r="J233" s="9"/>
    </row>
    <row r="234" spans="9:10" x14ac:dyDescent="0.2">
      <c r="I234" s="36"/>
      <c r="J234" s="9"/>
    </row>
    <row r="235" spans="9:10" x14ac:dyDescent="0.2">
      <c r="I235" s="36"/>
      <c r="J235" s="9"/>
    </row>
    <row r="236" spans="9:10" x14ac:dyDescent="0.2">
      <c r="I236" s="36"/>
      <c r="J236" s="9"/>
    </row>
    <row r="237" spans="9:10" x14ac:dyDescent="0.2">
      <c r="I237" s="36"/>
      <c r="J237" s="9"/>
    </row>
    <row r="238" spans="9:10" x14ac:dyDescent="0.2">
      <c r="I238" s="36"/>
      <c r="J238" s="9"/>
    </row>
    <row r="239" spans="9:10" x14ac:dyDescent="0.2">
      <c r="I239" s="36"/>
      <c r="J239" s="9"/>
    </row>
    <row r="240" spans="9:10" x14ac:dyDescent="0.2">
      <c r="I240" s="36"/>
      <c r="J240" s="9"/>
    </row>
    <row r="241" spans="9:10" x14ac:dyDescent="0.2">
      <c r="I241" s="36"/>
      <c r="J241" s="9"/>
    </row>
    <row r="242" spans="9:10" x14ac:dyDescent="0.2">
      <c r="I242" s="36"/>
      <c r="J242" s="9"/>
    </row>
    <row r="243" spans="9:10" x14ac:dyDescent="0.2">
      <c r="I243" s="36"/>
      <c r="J243" s="9"/>
    </row>
    <row r="244" spans="9:10" x14ac:dyDescent="0.2">
      <c r="I244" s="36"/>
      <c r="J244" s="9"/>
    </row>
    <row r="245" spans="9:10" x14ac:dyDescent="0.2">
      <c r="I245" s="36"/>
      <c r="J245" s="9"/>
    </row>
    <row r="246" spans="9:10" x14ac:dyDescent="0.2">
      <c r="I246" s="36"/>
      <c r="J246" s="9"/>
    </row>
    <row r="247" spans="9:10" x14ac:dyDescent="0.2">
      <c r="I247" s="36"/>
      <c r="J247" s="9"/>
    </row>
    <row r="248" spans="9:10" x14ac:dyDescent="0.2">
      <c r="I248" s="36"/>
      <c r="J248" s="9"/>
    </row>
    <row r="249" spans="9:10" x14ac:dyDescent="0.2">
      <c r="I249" s="36"/>
      <c r="J249" s="9"/>
    </row>
    <row r="250" spans="9:10" x14ac:dyDescent="0.2">
      <c r="I250" s="36"/>
      <c r="J250" s="9"/>
    </row>
    <row r="251" spans="9:10" x14ac:dyDescent="0.2">
      <c r="I251" s="36"/>
      <c r="J251" s="9"/>
    </row>
    <row r="252" spans="9:10" x14ac:dyDescent="0.2">
      <c r="I252" s="36"/>
      <c r="J252" s="9"/>
    </row>
    <row r="253" spans="9:10" x14ac:dyDescent="0.2">
      <c r="I253" s="36"/>
      <c r="J253" s="9"/>
    </row>
    <row r="254" spans="9:10" x14ac:dyDescent="0.2">
      <c r="I254" s="36"/>
      <c r="J254" s="9"/>
    </row>
    <row r="255" spans="9:10" x14ac:dyDescent="0.2">
      <c r="I255" s="36"/>
      <c r="J255" s="9"/>
    </row>
    <row r="256" spans="9:10" x14ac:dyDescent="0.2">
      <c r="I256" s="36"/>
      <c r="J256" s="9"/>
    </row>
    <row r="257" spans="9:10" x14ac:dyDescent="0.2">
      <c r="I257" s="36"/>
      <c r="J257" s="9"/>
    </row>
    <row r="258" spans="9:10" x14ac:dyDescent="0.2">
      <c r="I258" s="36"/>
      <c r="J258" s="9"/>
    </row>
    <row r="259" spans="9:10" x14ac:dyDescent="0.2">
      <c r="I259" s="36"/>
      <c r="J259" s="9"/>
    </row>
    <row r="260" spans="9:10" x14ac:dyDescent="0.2">
      <c r="I260" s="36"/>
      <c r="J260" s="9"/>
    </row>
    <row r="261" spans="9:10" x14ac:dyDescent="0.2">
      <c r="I261" s="36"/>
      <c r="J261" s="9"/>
    </row>
    <row r="262" spans="9:10" x14ac:dyDescent="0.2">
      <c r="I262" s="36"/>
      <c r="J262" s="9"/>
    </row>
    <row r="263" spans="9:10" x14ac:dyDescent="0.2">
      <c r="I263" s="36"/>
      <c r="J263" s="9"/>
    </row>
    <row r="264" spans="9:10" x14ac:dyDescent="0.2">
      <c r="I264" s="36"/>
      <c r="J264" s="9"/>
    </row>
    <row r="265" spans="9:10" x14ac:dyDescent="0.2">
      <c r="I265" s="36"/>
      <c r="J265" s="9"/>
    </row>
    <row r="266" spans="9:10" x14ac:dyDescent="0.2">
      <c r="I266" s="36"/>
      <c r="J266" s="9"/>
    </row>
    <row r="267" spans="9:10" x14ac:dyDescent="0.2">
      <c r="I267" s="36"/>
      <c r="J267" s="9"/>
    </row>
    <row r="268" spans="9:10" x14ac:dyDescent="0.2">
      <c r="I268" s="36"/>
      <c r="J268" s="9"/>
    </row>
    <row r="269" spans="9:10" x14ac:dyDescent="0.2">
      <c r="I269" s="36"/>
      <c r="J269" s="9"/>
    </row>
    <row r="270" spans="9:10" x14ac:dyDescent="0.2">
      <c r="I270" s="36"/>
      <c r="J270" s="9"/>
    </row>
    <row r="271" spans="9:10" x14ac:dyDescent="0.2">
      <c r="I271" s="36"/>
      <c r="J271" s="9"/>
    </row>
    <row r="272" spans="9:10" x14ac:dyDescent="0.2">
      <c r="I272" s="36"/>
      <c r="J272" s="9"/>
    </row>
    <row r="273" spans="9:10" x14ac:dyDescent="0.2">
      <c r="I273" s="36"/>
      <c r="J273" s="9"/>
    </row>
    <row r="274" spans="9:10" x14ac:dyDescent="0.2">
      <c r="I274" s="36"/>
      <c r="J274" s="9"/>
    </row>
    <row r="275" spans="9:10" x14ac:dyDescent="0.2">
      <c r="I275" s="36"/>
      <c r="J275" s="9"/>
    </row>
    <row r="276" spans="9:10" x14ac:dyDescent="0.2">
      <c r="I276" s="36"/>
      <c r="J276" s="9"/>
    </row>
    <row r="277" spans="9:10" x14ac:dyDescent="0.2">
      <c r="I277" s="36"/>
      <c r="J277" s="9"/>
    </row>
    <row r="278" spans="9:10" x14ac:dyDescent="0.2">
      <c r="I278" s="36"/>
      <c r="J278" s="9"/>
    </row>
    <row r="279" spans="9:10" x14ac:dyDescent="0.2">
      <c r="I279" s="36"/>
      <c r="J279" s="9"/>
    </row>
    <row r="280" spans="9:10" x14ac:dyDescent="0.2">
      <c r="I280" s="36"/>
      <c r="J280" s="9"/>
    </row>
    <row r="281" spans="9:10" x14ac:dyDescent="0.2">
      <c r="I281" s="36"/>
      <c r="J281" s="9"/>
    </row>
    <row r="282" spans="9:10" x14ac:dyDescent="0.2">
      <c r="I282" s="36"/>
      <c r="J282" s="9"/>
    </row>
    <row r="283" spans="9:10" x14ac:dyDescent="0.2">
      <c r="I283" s="36"/>
      <c r="J283" s="9"/>
    </row>
    <row r="284" spans="9:10" x14ac:dyDescent="0.2">
      <c r="I284" s="36"/>
      <c r="J284" s="9"/>
    </row>
    <row r="285" spans="9:10" x14ac:dyDescent="0.2">
      <c r="I285" s="36"/>
      <c r="J285" s="9"/>
    </row>
    <row r="286" spans="9:10" x14ac:dyDescent="0.2">
      <c r="I286" s="36"/>
      <c r="J286" s="9"/>
    </row>
    <row r="287" spans="9:10" x14ac:dyDescent="0.2">
      <c r="I287" s="36"/>
      <c r="J287" s="9"/>
    </row>
    <row r="288" spans="9:10" x14ac:dyDescent="0.2">
      <c r="I288" s="36"/>
      <c r="J288" s="9"/>
    </row>
    <row r="289" spans="9:10" x14ac:dyDescent="0.2">
      <c r="I289" s="36"/>
      <c r="J289" s="9"/>
    </row>
    <row r="290" spans="9:10" x14ac:dyDescent="0.2">
      <c r="I290" s="36"/>
      <c r="J290" s="9"/>
    </row>
    <row r="291" spans="9:10" x14ac:dyDescent="0.2">
      <c r="I291" s="36"/>
      <c r="J291" s="9"/>
    </row>
    <row r="292" spans="9:10" x14ac:dyDescent="0.2">
      <c r="I292" s="36"/>
      <c r="J292" s="9"/>
    </row>
    <row r="293" spans="9:10" x14ac:dyDescent="0.2">
      <c r="I293" s="36"/>
      <c r="J293" s="9"/>
    </row>
    <row r="294" spans="9:10" x14ac:dyDescent="0.2">
      <c r="I294" s="36"/>
      <c r="J294" s="9"/>
    </row>
    <row r="295" spans="9:10" x14ac:dyDescent="0.2">
      <c r="I295" s="36"/>
      <c r="J295" s="9"/>
    </row>
    <row r="296" spans="9:10" x14ac:dyDescent="0.2">
      <c r="I296" s="36"/>
      <c r="J296" s="9"/>
    </row>
    <row r="297" spans="9:10" x14ac:dyDescent="0.2">
      <c r="I297" s="36"/>
      <c r="J297" s="9"/>
    </row>
    <row r="298" spans="9:10" x14ac:dyDescent="0.2">
      <c r="I298" s="36"/>
      <c r="J298" s="9"/>
    </row>
    <row r="299" spans="9:10" x14ac:dyDescent="0.2">
      <c r="I299" s="36"/>
      <c r="J299" s="9"/>
    </row>
    <row r="300" spans="9:10" x14ac:dyDescent="0.2">
      <c r="I300" s="36"/>
      <c r="J300" s="9"/>
    </row>
    <row r="301" spans="9:10" x14ac:dyDescent="0.2">
      <c r="I301" s="36"/>
      <c r="J301" s="9"/>
    </row>
    <row r="302" spans="9:10" x14ac:dyDescent="0.2">
      <c r="I302" s="36"/>
      <c r="J302" s="9"/>
    </row>
    <row r="303" spans="9:10" x14ac:dyDescent="0.2">
      <c r="I303" s="36"/>
      <c r="J303" s="9"/>
    </row>
    <row r="304" spans="9:10" x14ac:dyDescent="0.2">
      <c r="I304" s="36"/>
      <c r="J304" s="9"/>
    </row>
    <row r="305" spans="9:10" x14ac:dyDescent="0.2">
      <c r="I305" s="36"/>
      <c r="J305" s="9"/>
    </row>
    <row r="306" spans="9:10" x14ac:dyDescent="0.2">
      <c r="I306" s="36"/>
      <c r="J306" s="9"/>
    </row>
    <row r="307" spans="9:10" x14ac:dyDescent="0.2">
      <c r="I307" s="36"/>
      <c r="J307" s="9"/>
    </row>
    <row r="308" spans="9:10" x14ac:dyDescent="0.2">
      <c r="I308" s="36"/>
      <c r="J308" s="9"/>
    </row>
    <row r="309" spans="9:10" x14ac:dyDescent="0.2">
      <c r="I309" s="36"/>
      <c r="J309" s="9"/>
    </row>
    <row r="310" spans="9:10" x14ac:dyDescent="0.2">
      <c r="I310" s="36"/>
      <c r="J310" s="9"/>
    </row>
    <row r="311" spans="9:10" x14ac:dyDescent="0.2">
      <c r="I311" s="36"/>
      <c r="J311" s="9"/>
    </row>
    <row r="312" spans="9:10" x14ac:dyDescent="0.2">
      <c r="I312" s="36"/>
      <c r="J312" s="9"/>
    </row>
    <row r="313" spans="9:10" x14ac:dyDescent="0.2">
      <c r="I313" s="36"/>
      <c r="J313" s="9"/>
    </row>
    <row r="314" spans="9:10" x14ac:dyDescent="0.2">
      <c r="I314" s="36"/>
      <c r="J314" s="9"/>
    </row>
    <row r="315" spans="9:10" x14ac:dyDescent="0.2">
      <c r="I315" s="36"/>
      <c r="J315" s="9"/>
    </row>
    <row r="316" spans="9:10" x14ac:dyDescent="0.2">
      <c r="I316" s="36"/>
      <c r="J316" s="9"/>
    </row>
    <row r="317" spans="9:10" x14ac:dyDescent="0.2">
      <c r="I317" s="36"/>
      <c r="J317" s="9"/>
    </row>
    <row r="318" spans="9:10" x14ac:dyDescent="0.2">
      <c r="I318" s="36"/>
      <c r="J318" s="9"/>
    </row>
    <row r="319" spans="9:10" x14ac:dyDescent="0.2">
      <c r="I319" s="36"/>
      <c r="J319" s="9"/>
    </row>
    <row r="320" spans="9:10" x14ac:dyDescent="0.2">
      <c r="I320" s="36"/>
      <c r="J320" s="9"/>
    </row>
    <row r="321" spans="9:10" x14ac:dyDescent="0.2">
      <c r="I321" s="36"/>
      <c r="J321" s="9"/>
    </row>
    <row r="322" spans="9:10" x14ac:dyDescent="0.2">
      <c r="I322" s="36"/>
      <c r="J322" s="9"/>
    </row>
    <row r="323" spans="9:10" x14ac:dyDescent="0.2">
      <c r="I323" s="36"/>
      <c r="J323" s="9"/>
    </row>
    <row r="324" spans="9:10" x14ac:dyDescent="0.2">
      <c r="I324" s="36"/>
      <c r="J324" s="9"/>
    </row>
    <row r="325" spans="9:10" x14ac:dyDescent="0.2">
      <c r="I325" s="36"/>
      <c r="J325" s="9"/>
    </row>
    <row r="326" spans="9:10" x14ac:dyDescent="0.2">
      <c r="I326" s="36"/>
      <c r="J326" s="9"/>
    </row>
    <row r="327" spans="9:10" x14ac:dyDescent="0.2">
      <c r="I327" s="36"/>
      <c r="J327" s="9"/>
    </row>
    <row r="328" spans="9:10" x14ac:dyDescent="0.2">
      <c r="I328" s="36"/>
      <c r="J328" s="9"/>
    </row>
    <row r="329" spans="9:10" x14ac:dyDescent="0.2">
      <c r="I329" s="36"/>
      <c r="J329" s="9"/>
    </row>
    <row r="330" spans="9:10" x14ac:dyDescent="0.2">
      <c r="I330" s="36"/>
      <c r="J330" s="9"/>
    </row>
    <row r="331" spans="9:10" x14ac:dyDescent="0.2">
      <c r="I331" s="36"/>
      <c r="J331" s="9"/>
    </row>
    <row r="332" spans="9:10" x14ac:dyDescent="0.2">
      <c r="I332" s="36"/>
      <c r="J332" s="9"/>
    </row>
    <row r="333" spans="9:10" x14ac:dyDescent="0.2">
      <c r="I333" s="36"/>
      <c r="J333" s="9"/>
    </row>
    <row r="334" spans="9:10" x14ac:dyDescent="0.2">
      <c r="I334" s="36"/>
      <c r="J334" s="9"/>
    </row>
    <row r="335" spans="9:10" x14ac:dyDescent="0.2">
      <c r="I335" s="36"/>
      <c r="J335" s="9"/>
    </row>
    <row r="336" spans="9:10" x14ac:dyDescent="0.2">
      <c r="I336" s="36"/>
      <c r="J336" s="9"/>
    </row>
    <row r="337" spans="9:10" x14ac:dyDescent="0.2">
      <c r="I337" s="36"/>
      <c r="J337" s="9"/>
    </row>
    <row r="338" spans="9:10" x14ac:dyDescent="0.2">
      <c r="I338" s="36"/>
      <c r="J338" s="9"/>
    </row>
    <row r="339" spans="9:10" x14ac:dyDescent="0.2">
      <c r="I339" s="36"/>
      <c r="J339" s="9"/>
    </row>
    <row r="340" spans="9:10" x14ac:dyDescent="0.2">
      <c r="I340" s="36"/>
      <c r="J340" s="9"/>
    </row>
    <row r="341" spans="9:10" x14ac:dyDescent="0.2">
      <c r="I341" s="36"/>
      <c r="J341" s="9"/>
    </row>
    <row r="342" spans="9:10" x14ac:dyDescent="0.2">
      <c r="I342" s="36"/>
      <c r="J342" s="9"/>
    </row>
    <row r="343" spans="9:10" x14ac:dyDescent="0.2">
      <c r="I343" s="36"/>
      <c r="J343" s="9"/>
    </row>
    <row r="344" spans="9:10" x14ac:dyDescent="0.2">
      <c r="I344" s="36"/>
      <c r="J344" s="9"/>
    </row>
    <row r="345" spans="9:10" x14ac:dyDescent="0.2">
      <c r="I345" s="36"/>
      <c r="J345" s="9"/>
    </row>
    <row r="346" spans="9:10" x14ac:dyDescent="0.2">
      <c r="I346" s="36"/>
      <c r="J346" s="9"/>
    </row>
    <row r="347" spans="9:10" x14ac:dyDescent="0.2">
      <c r="I347" s="36"/>
      <c r="J347" s="9"/>
    </row>
    <row r="348" spans="9:10" x14ac:dyDescent="0.2">
      <c r="I348" s="36"/>
      <c r="J348" s="9"/>
    </row>
    <row r="349" spans="9:10" x14ac:dyDescent="0.2">
      <c r="I349" s="36"/>
      <c r="J349" s="9"/>
    </row>
    <row r="350" spans="9:10" x14ac:dyDescent="0.2">
      <c r="I350" s="36"/>
      <c r="J350" s="9"/>
    </row>
    <row r="351" spans="9:10" x14ac:dyDescent="0.2">
      <c r="I351" s="36"/>
      <c r="J351" s="9"/>
    </row>
    <row r="352" spans="9:10" x14ac:dyDescent="0.2">
      <c r="I352" s="36"/>
      <c r="J352" s="9"/>
    </row>
    <row r="353" spans="9:10" x14ac:dyDescent="0.2">
      <c r="I353" s="36"/>
      <c r="J353" s="9"/>
    </row>
    <row r="354" spans="9:10" x14ac:dyDescent="0.2">
      <c r="I354" s="36"/>
      <c r="J354" s="9"/>
    </row>
    <row r="355" spans="9:10" x14ac:dyDescent="0.2">
      <c r="I355" s="36"/>
      <c r="J355" s="9"/>
    </row>
    <row r="356" spans="9:10" x14ac:dyDescent="0.2">
      <c r="I356" s="36"/>
      <c r="J356" s="9"/>
    </row>
    <row r="357" spans="9:10" x14ac:dyDescent="0.2">
      <c r="I357" s="36"/>
      <c r="J357" s="9"/>
    </row>
    <row r="358" spans="9:10" x14ac:dyDescent="0.2">
      <c r="I358" s="36"/>
      <c r="J358" s="9"/>
    </row>
    <row r="359" spans="9:10" x14ac:dyDescent="0.2">
      <c r="I359" s="36"/>
      <c r="J359" s="9"/>
    </row>
    <row r="360" spans="9:10" x14ac:dyDescent="0.2">
      <c r="I360" s="36"/>
      <c r="J360" s="9"/>
    </row>
    <row r="361" spans="9:10" x14ac:dyDescent="0.2">
      <c r="I361" s="36"/>
      <c r="J361" s="9"/>
    </row>
    <row r="362" spans="9:10" x14ac:dyDescent="0.2">
      <c r="I362" s="36"/>
      <c r="J362" s="9"/>
    </row>
    <row r="363" spans="9:10" x14ac:dyDescent="0.2">
      <c r="I363" s="36"/>
      <c r="J363" s="9"/>
    </row>
    <row r="364" spans="9:10" x14ac:dyDescent="0.2">
      <c r="I364" s="36"/>
      <c r="J364" s="9"/>
    </row>
    <row r="365" spans="9:10" x14ac:dyDescent="0.2">
      <c r="I365" s="36"/>
      <c r="J365" s="9"/>
    </row>
    <row r="366" spans="9:10" x14ac:dyDescent="0.2">
      <c r="I366" s="36"/>
      <c r="J366" s="9"/>
    </row>
    <row r="367" spans="9:10" x14ac:dyDescent="0.2">
      <c r="I367" s="36"/>
      <c r="J367" s="9"/>
    </row>
    <row r="368" spans="9:10" x14ac:dyDescent="0.2">
      <c r="I368" s="36"/>
      <c r="J368" s="9"/>
    </row>
    <row r="369" spans="9:10" x14ac:dyDescent="0.2">
      <c r="I369" s="36"/>
      <c r="J369" s="9"/>
    </row>
    <row r="370" spans="9:10" x14ac:dyDescent="0.2">
      <c r="I370" s="36"/>
      <c r="J370" s="9"/>
    </row>
    <row r="371" spans="9:10" x14ac:dyDescent="0.2">
      <c r="I371" s="36"/>
      <c r="J371" s="9"/>
    </row>
    <row r="372" spans="9:10" x14ac:dyDescent="0.2">
      <c r="I372" s="36"/>
      <c r="J372" s="9"/>
    </row>
    <row r="373" spans="9:10" x14ac:dyDescent="0.2">
      <c r="I373" s="36"/>
      <c r="J373" s="9"/>
    </row>
    <row r="374" spans="9:10" x14ac:dyDescent="0.2">
      <c r="I374" s="36"/>
      <c r="J374" s="9"/>
    </row>
    <row r="375" spans="9:10" x14ac:dyDescent="0.2">
      <c r="I375" s="36"/>
      <c r="J375" s="9"/>
    </row>
    <row r="376" spans="9:10" x14ac:dyDescent="0.2">
      <c r="I376" s="36"/>
      <c r="J376" s="9"/>
    </row>
    <row r="377" spans="9:10" x14ac:dyDescent="0.2">
      <c r="I377" s="36"/>
      <c r="J377" s="9"/>
    </row>
    <row r="378" spans="9:10" x14ac:dyDescent="0.2">
      <c r="I378" s="36"/>
      <c r="J378" s="9"/>
    </row>
    <row r="379" spans="9:10" x14ac:dyDescent="0.2">
      <c r="I379" s="36"/>
      <c r="J379" s="9"/>
    </row>
    <row r="380" spans="9:10" x14ac:dyDescent="0.2">
      <c r="I380" s="36"/>
      <c r="J380" s="9"/>
    </row>
    <row r="381" spans="9:10" x14ac:dyDescent="0.2">
      <c r="I381" s="36"/>
      <c r="J381" s="9"/>
    </row>
    <row r="382" spans="9:10" x14ac:dyDescent="0.2">
      <c r="I382" s="36"/>
      <c r="J382" s="9"/>
    </row>
    <row r="383" spans="9:10" x14ac:dyDescent="0.2">
      <c r="I383" s="36"/>
      <c r="J383" s="9"/>
    </row>
    <row r="384" spans="9:10" x14ac:dyDescent="0.2">
      <c r="I384" s="36"/>
      <c r="J384" s="9"/>
    </row>
    <row r="385" spans="9:10" x14ac:dyDescent="0.2">
      <c r="I385" s="36"/>
      <c r="J385" s="9"/>
    </row>
    <row r="386" spans="9:10" x14ac:dyDescent="0.2">
      <c r="I386" s="36"/>
      <c r="J386" s="9"/>
    </row>
    <row r="387" spans="9:10" x14ac:dyDescent="0.2">
      <c r="I387" s="36"/>
      <c r="J387" s="9"/>
    </row>
    <row r="388" spans="9:10" x14ac:dyDescent="0.2">
      <c r="I388" s="36"/>
      <c r="J388" s="9"/>
    </row>
    <row r="389" spans="9:10" x14ac:dyDescent="0.2">
      <c r="I389" s="36"/>
      <c r="J389" s="9"/>
    </row>
    <row r="390" spans="9:10" x14ac:dyDescent="0.2">
      <c r="I390" s="36"/>
      <c r="J390" s="9"/>
    </row>
    <row r="391" spans="9:10" x14ac:dyDescent="0.2">
      <c r="I391" s="36"/>
      <c r="J391" s="9"/>
    </row>
    <row r="392" spans="9:10" x14ac:dyDescent="0.2">
      <c r="I392" s="36"/>
      <c r="J392" s="9"/>
    </row>
    <row r="393" spans="9:10" x14ac:dyDescent="0.2">
      <c r="I393" s="36"/>
      <c r="J393" s="9"/>
    </row>
    <row r="394" spans="9:10" x14ac:dyDescent="0.2">
      <c r="I394" s="36"/>
      <c r="J394" s="9"/>
    </row>
    <row r="395" spans="9:10" x14ac:dyDescent="0.2">
      <c r="I395" s="36"/>
      <c r="J395" s="9"/>
    </row>
    <row r="396" spans="9:10" x14ac:dyDescent="0.2">
      <c r="I396" s="36"/>
      <c r="J396" s="9"/>
    </row>
    <row r="397" spans="9:10" x14ac:dyDescent="0.2">
      <c r="I397" s="36"/>
      <c r="J397" s="9"/>
    </row>
    <row r="398" spans="9:10" x14ac:dyDescent="0.2">
      <c r="I398" s="36"/>
      <c r="J398" s="9"/>
    </row>
    <row r="399" spans="9:10" x14ac:dyDescent="0.2">
      <c r="I399" s="36"/>
      <c r="J399" s="9"/>
    </row>
    <row r="400" spans="9:10" x14ac:dyDescent="0.2">
      <c r="I400" s="36"/>
      <c r="J400" s="9"/>
    </row>
    <row r="401" spans="9:10" x14ac:dyDescent="0.2">
      <c r="I401" s="36"/>
      <c r="J401" s="9"/>
    </row>
    <row r="402" spans="9:10" x14ac:dyDescent="0.2">
      <c r="I402" s="36"/>
      <c r="J402" s="9"/>
    </row>
    <row r="403" spans="9:10" x14ac:dyDescent="0.2">
      <c r="I403" s="36"/>
      <c r="J403" s="9"/>
    </row>
    <row r="404" spans="9:10" x14ac:dyDescent="0.2">
      <c r="I404" s="36"/>
      <c r="J404" s="9"/>
    </row>
    <row r="405" spans="9:10" x14ac:dyDescent="0.2">
      <c r="I405" s="36"/>
      <c r="J405" s="9"/>
    </row>
    <row r="406" spans="9:10" x14ac:dyDescent="0.2">
      <c r="I406" s="36"/>
      <c r="J406" s="9"/>
    </row>
    <row r="407" spans="9:10" x14ac:dyDescent="0.2">
      <c r="I407" s="36"/>
      <c r="J407" s="9"/>
    </row>
    <row r="408" spans="9:10" x14ac:dyDescent="0.2">
      <c r="I408" s="36"/>
      <c r="J408" s="9"/>
    </row>
    <row r="409" spans="9:10" x14ac:dyDescent="0.2">
      <c r="I409" s="36"/>
      <c r="J409" s="9"/>
    </row>
    <row r="410" spans="9:10" x14ac:dyDescent="0.2">
      <c r="I410" s="36"/>
      <c r="J410" s="9"/>
    </row>
    <row r="411" spans="9:10" x14ac:dyDescent="0.2">
      <c r="I411" s="36"/>
      <c r="J411" s="9"/>
    </row>
    <row r="412" spans="9:10" x14ac:dyDescent="0.2">
      <c r="I412" s="36"/>
      <c r="J412" s="9"/>
    </row>
    <row r="413" spans="9:10" x14ac:dyDescent="0.2">
      <c r="I413" s="36"/>
      <c r="J413" s="9"/>
    </row>
    <row r="414" spans="9:10" x14ac:dyDescent="0.2">
      <c r="I414" s="36"/>
      <c r="J414" s="9"/>
    </row>
    <row r="415" spans="9:10" x14ac:dyDescent="0.2">
      <c r="I415" s="36"/>
      <c r="J415" s="9"/>
    </row>
    <row r="416" spans="9:10" x14ac:dyDescent="0.2">
      <c r="I416" s="36"/>
      <c r="J416" s="9"/>
    </row>
    <row r="417" spans="9:10" x14ac:dyDescent="0.2">
      <c r="I417" s="36"/>
      <c r="J417" s="9"/>
    </row>
    <row r="418" spans="9:10" x14ac:dyDescent="0.2">
      <c r="I418" s="36"/>
      <c r="J418" s="9"/>
    </row>
    <row r="419" spans="9:10" x14ac:dyDescent="0.2">
      <c r="I419" s="36"/>
      <c r="J419" s="9"/>
    </row>
    <row r="420" spans="9:10" x14ac:dyDescent="0.2">
      <c r="I420" s="36"/>
      <c r="J420" s="9"/>
    </row>
    <row r="421" spans="9:10" x14ac:dyDescent="0.2">
      <c r="I421" s="36"/>
      <c r="J421" s="9"/>
    </row>
    <row r="422" spans="9:10" x14ac:dyDescent="0.2">
      <c r="I422" s="36"/>
      <c r="J422" s="9"/>
    </row>
    <row r="423" spans="9:10" x14ac:dyDescent="0.2">
      <c r="I423" s="36"/>
      <c r="J423" s="9"/>
    </row>
    <row r="424" spans="9:10" x14ac:dyDescent="0.2">
      <c r="I424" s="36"/>
      <c r="J424" s="9"/>
    </row>
    <row r="425" spans="9:10" x14ac:dyDescent="0.2">
      <c r="I425" s="36"/>
      <c r="J425" s="9"/>
    </row>
    <row r="426" spans="9:10" x14ac:dyDescent="0.2">
      <c r="I426" s="36"/>
      <c r="J426" s="9"/>
    </row>
    <row r="427" spans="9:10" x14ac:dyDescent="0.2">
      <c r="I427" s="36"/>
      <c r="J427" s="9"/>
    </row>
    <row r="428" spans="9:10" x14ac:dyDescent="0.2">
      <c r="I428" s="36"/>
      <c r="J428" s="9"/>
    </row>
    <row r="429" spans="9:10" x14ac:dyDescent="0.2">
      <c r="I429" s="36"/>
      <c r="J429" s="9"/>
    </row>
    <row r="430" spans="9:10" x14ac:dyDescent="0.2">
      <c r="I430" s="36"/>
      <c r="J430" s="9"/>
    </row>
    <row r="431" spans="9:10" x14ac:dyDescent="0.2">
      <c r="I431" s="36"/>
      <c r="J431" s="9"/>
    </row>
    <row r="432" spans="9:10" x14ac:dyDescent="0.2">
      <c r="I432" s="36"/>
      <c r="J432" s="9"/>
    </row>
    <row r="433" spans="9:10" x14ac:dyDescent="0.2">
      <c r="I433" s="36"/>
      <c r="J433" s="9"/>
    </row>
    <row r="434" spans="9:10" x14ac:dyDescent="0.2">
      <c r="I434" s="36"/>
      <c r="J434" s="9"/>
    </row>
    <row r="435" spans="9:10" x14ac:dyDescent="0.2">
      <c r="I435" s="36"/>
      <c r="J435" s="9"/>
    </row>
    <row r="436" spans="9:10" x14ac:dyDescent="0.2">
      <c r="I436" s="36"/>
      <c r="J436" s="9"/>
    </row>
    <row r="437" spans="9:10" x14ac:dyDescent="0.2">
      <c r="I437" s="36"/>
      <c r="J437" s="9"/>
    </row>
    <row r="438" spans="9:10" x14ac:dyDescent="0.2">
      <c r="I438" s="36"/>
      <c r="J438" s="9"/>
    </row>
    <row r="439" spans="9:10" x14ac:dyDescent="0.2">
      <c r="I439" s="36"/>
      <c r="J439" s="9"/>
    </row>
    <row r="440" spans="9:10" x14ac:dyDescent="0.2">
      <c r="I440" s="36"/>
      <c r="J440" s="9"/>
    </row>
    <row r="441" spans="9:10" x14ac:dyDescent="0.2">
      <c r="I441" s="36"/>
      <c r="J441" s="9"/>
    </row>
    <row r="442" spans="9:10" x14ac:dyDescent="0.2">
      <c r="I442" s="36"/>
      <c r="J442" s="9"/>
    </row>
    <row r="443" spans="9:10" x14ac:dyDescent="0.2">
      <c r="I443" s="36"/>
      <c r="J443" s="9"/>
    </row>
    <row r="444" spans="9:10" x14ac:dyDescent="0.2">
      <c r="I444" s="36"/>
      <c r="J444" s="9"/>
    </row>
    <row r="445" spans="9:10" x14ac:dyDescent="0.2">
      <c r="I445" s="36"/>
      <c r="J445" s="9"/>
    </row>
    <row r="446" spans="9:10" x14ac:dyDescent="0.2">
      <c r="I446" s="36"/>
      <c r="J446" s="9"/>
    </row>
    <row r="447" spans="9:10" x14ac:dyDescent="0.2">
      <c r="I447" s="36"/>
      <c r="J447" s="9"/>
    </row>
    <row r="448" spans="9:10" x14ac:dyDescent="0.2">
      <c r="I448" s="36"/>
      <c r="J448" s="9"/>
    </row>
    <row r="449" spans="9:10" x14ac:dyDescent="0.2">
      <c r="I449" s="36"/>
      <c r="J449" s="9"/>
    </row>
    <row r="450" spans="9:10" x14ac:dyDescent="0.2">
      <c r="I450" s="36"/>
      <c r="J450" s="9"/>
    </row>
    <row r="451" spans="9:10" x14ac:dyDescent="0.2">
      <c r="I451" s="36"/>
      <c r="J451" s="9"/>
    </row>
    <row r="452" spans="9:10" x14ac:dyDescent="0.2">
      <c r="I452" s="36"/>
      <c r="J452" s="9"/>
    </row>
    <row r="453" spans="9:10" x14ac:dyDescent="0.2">
      <c r="I453" s="36"/>
      <c r="J453" s="9"/>
    </row>
    <row r="454" spans="9:10" x14ac:dyDescent="0.2">
      <c r="I454" s="36"/>
      <c r="J454" s="9"/>
    </row>
    <row r="455" spans="9:10" x14ac:dyDescent="0.2">
      <c r="I455" s="36"/>
      <c r="J455" s="9"/>
    </row>
    <row r="456" spans="9:10" x14ac:dyDescent="0.2">
      <c r="I456" s="36"/>
      <c r="J456" s="9"/>
    </row>
    <row r="457" spans="9:10" x14ac:dyDescent="0.2">
      <c r="I457" s="36"/>
      <c r="J457" s="9"/>
    </row>
    <row r="458" spans="9:10" x14ac:dyDescent="0.2">
      <c r="I458" s="36"/>
      <c r="J458" s="9"/>
    </row>
    <row r="459" spans="9:10" x14ac:dyDescent="0.2">
      <c r="I459" s="36"/>
      <c r="J459" s="9"/>
    </row>
    <row r="460" spans="9:10" x14ac:dyDescent="0.2">
      <c r="I460" s="36"/>
      <c r="J460" s="9"/>
    </row>
    <row r="461" spans="9:10" x14ac:dyDescent="0.2">
      <c r="I461" s="36"/>
      <c r="J461" s="9"/>
    </row>
    <row r="462" spans="9:10" x14ac:dyDescent="0.2">
      <c r="I462" s="36"/>
      <c r="J462" s="9"/>
    </row>
    <row r="463" spans="9:10" x14ac:dyDescent="0.2">
      <c r="I463" s="36"/>
      <c r="J463" s="9"/>
    </row>
    <row r="464" spans="9:10" x14ac:dyDescent="0.2">
      <c r="I464" s="36"/>
      <c r="J464" s="9"/>
    </row>
    <row r="465" spans="9:10" x14ac:dyDescent="0.2">
      <c r="I465" s="36"/>
      <c r="J465" s="9"/>
    </row>
    <row r="466" spans="9:10" x14ac:dyDescent="0.2">
      <c r="I466" s="36"/>
      <c r="J466" s="9"/>
    </row>
    <row r="467" spans="9:10" x14ac:dyDescent="0.2">
      <c r="I467" s="36"/>
      <c r="J467" s="9"/>
    </row>
    <row r="468" spans="9:10" x14ac:dyDescent="0.2">
      <c r="I468" s="36"/>
      <c r="J468" s="9"/>
    </row>
    <row r="469" spans="9:10" x14ac:dyDescent="0.2">
      <c r="I469" s="36"/>
      <c r="J469" s="9"/>
    </row>
    <row r="470" spans="9:10" x14ac:dyDescent="0.2">
      <c r="I470" s="36"/>
      <c r="J470" s="9"/>
    </row>
    <row r="471" spans="9:10" x14ac:dyDescent="0.2">
      <c r="I471" s="36"/>
      <c r="J471" s="9"/>
    </row>
    <row r="472" spans="9:10" x14ac:dyDescent="0.2">
      <c r="I472" s="36"/>
      <c r="J472" s="9"/>
    </row>
    <row r="473" spans="9:10" x14ac:dyDescent="0.2">
      <c r="I473" s="36"/>
      <c r="J473" s="9"/>
    </row>
    <row r="474" spans="9:10" x14ac:dyDescent="0.2">
      <c r="I474" s="36"/>
      <c r="J474" s="9"/>
    </row>
    <row r="475" spans="9:10" x14ac:dyDescent="0.2">
      <c r="I475" s="36"/>
      <c r="J475" s="9"/>
    </row>
    <row r="476" spans="9:10" x14ac:dyDescent="0.2">
      <c r="I476" s="36"/>
      <c r="J476" s="9"/>
    </row>
    <row r="477" spans="9:10" x14ac:dyDescent="0.2">
      <c r="I477" s="36"/>
      <c r="J477" s="9"/>
    </row>
    <row r="478" spans="9:10" x14ac:dyDescent="0.2">
      <c r="I478" s="36"/>
      <c r="J478" s="9"/>
    </row>
    <row r="479" spans="9:10" x14ac:dyDescent="0.2">
      <c r="I479" s="36"/>
      <c r="J479" s="9"/>
    </row>
    <row r="480" spans="9:10" x14ac:dyDescent="0.2">
      <c r="I480" s="36"/>
      <c r="J480" s="9"/>
    </row>
    <row r="481" spans="9:10" x14ac:dyDescent="0.2">
      <c r="I481" s="36"/>
      <c r="J481" s="9"/>
    </row>
    <row r="482" spans="9:10" x14ac:dyDescent="0.2">
      <c r="I482" s="36"/>
      <c r="J482" s="9"/>
    </row>
    <row r="483" spans="9:10" x14ac:dyDescent="0.2">
      <c r="I483" s="36"/>
      <c r="J483" s="9"/>
    </row>
    <row r="484" spans="9:10" x14ac:dyDescent="0.2">
      <c r="I484" s="36"/>
      <c r="J484" s="9"/>
    </row>
    <row r="485" spans="9:10" x14ac:dyDescent="0.2">
      <c r="I485" s="36"/>
      <c r="J485" s="9"/>
    </row>
    <row r="486" spans="9:10" x14ac:dyDescent="0.2">
      <c r="I486" s="36"/>
      <c r="J486" s="9"/>
    </row>
    <row r="487" spans="9:10" x14ac:dyDescent="0.2">
      <c r="I487" s="36"/>
      <c r="J487" s="9"/>
    </row>
    <row r="488" spans="9:10" x14ac:dyDescent="0.2">
      <c r="I488" s="36"/>
      <c r="J488" s="9"/>
    </row>
    <row r="489" spans="9:10" x14ac:dyDescent="0.2">
      <c r="I489" s="36"/>
      <c r="J489" s="9"/>
    </row>
    <row r="490" spans="9:10" x14ac:dyDescent="0.2">
      <c r="I490" s="36"/>
      <c r="J490" s="9"/>
    </row>
    <row r="491" spans="9:10" x14ac:dyDescent="0.2">
      <c r="I491" s="36"/>
      <c r="J491" s="9"/>
    </row>
    <row r="492" spans="9:10" x14ac:dyDescent="0.2">
      <c r="I492" s="36"/>
      <c r="J492" s="9"/>
    </row>
    <row r="493" spans="9:10" x14ac:dyDescent="0.2">
      <c r="I493" s="36"/>
      <c r="J493" s="9"/>
    </row>
    <row r="494" spans="9:10" x14ac:dyDescent="0.2">
      <c r="I494" s="36"/>
      <c r="J494" s="9"/>
    </row>
    <row r="495" spans="9:10" x14ac:dyDescent="0.2">
      <c r="I495" s="36"/>
      <c r="J495" s="9"/>
    </row>
    <row r="496" spans="9:10" x14ac:dyDescent="0.2">
      <c r="I496" s="36"/>
      <c r="J496" s="9"/>
    </row>
    <row r="497" spans="9:10" x14ac:dyDescent="0.2">
      <c r="I497" s="36"/>
      <c r="J497" s="9"/>
    </row>
    <row r="498" spans="9:10" x14ac:dyDescent="0.2">
      <c r="I498" s="36"/>
      <c r="J498" s="9"/>
    </row>
    <row r="499" spans="9:10" x14ac:dyDescent="0.2">
      <c r="I499" s="36"/>
      <c r="J499" s="9"/>
    </row>
    <row r="500" spans="9:10" x14ac:dyDescent="0.2">
      <c r="I500" s="36"/>
      <c r="J500" s="9"/>
    </row>
    <row r="501" spans="9:10" x14ac:dyDescent="0.2">
      <c r="I501" s="36"/>
      <c r="J501" s="9"/>
    </row>
    <row r="502" spans="9:10" x14ac:dyDescent="0.2">
      <c r="I502" s="36"/>
      <c r="J502" s="9"/>
    </row>
    <row r="503" spans="9:10" x14ac:dyDescent="0.2">
      <c r="I503" s="36"/>
      <c r="J503" s="9"/>
    </row>
    <row r="504" spans="9:10" x14ac:dyDescent="0.2">
      <c r="I504" s="36"/>
      <c r="J504" s="9"/>
    </row>
    <row r="505" spans="9:10" x14ac:dyDescent="0.2">
      <c r="I505" s="36"/>
      <c r="J505" s="9"/>
    </row>
    <row r="506" spans="9:10" x14ac:dyDescent="0.2">
      <c r="I506" s="36"/>
      <c r="J506" s="9"/>
    </row>
    <row r="507" spans="9:10" x14ac:dyDescent="0.2">
      <c r="I507" s="36"/>
      <c r="J507" s="9"/>
    </row>
    <row r="508" spans="9:10" x14ac:dyDescent="0.2">
      <c r="I508" s="36"/>
      <c r="J508" s="9"/>
    </row>
    <row r="509" spans="9:10" x14ac:dyDescent="0.2">
      <c r="I509" s="36"/>
      <c r="J509" s="9"/>
    </row>
    <row r="510" spans="9:10" x14ac:dyDescent="0.2">
      <c r="I510" s="36"/>
      <c r="J510" s="9"/>
    </row>
    <row r="511" spans="9:10" x14ac:dyDescent="0.2">
      <c r="I511" s="36"/>
      <c r="J511" s="9"/>
    </row>
    <row r="512" spans="9:10" x14ac:dyDescent="0.2">
      <c r="I512" s="36"/>
      <c r="J512" s="9"/>
    </row>
    <row r="513" spans="9:10" x14ac:dyDescent="0.2">
      <c r="I513" s="36"/>
      <c r="J513" s="9"/>
    </row>
    <row r="514" spans="9:10" x14ac:dyDescent="0.2">
      <c r="I514" s="36"/>
      <c r="J514" s="9"/>
    </row>
    <row r="515" spans="9:10" x14ac:dyDescent="0.2">
      <c r="I515" s="36"/>
      <c r="J515" s="9"/>
    </row>
    <row r="516" spans="9:10" x14ac:dyDescent="0.2">
      <c r="I516" s="36"/>
      <c r="J516" s="9"/>
    </row>
    <row r="517" spans="9:10" x14ac:dyDescent="0.2">
      <c r="I517" s="36"/>
      <c r="J517" s="9"/>
    </row>
    <row r="518" spans="9:10" x14ac:dyDescent="0.2">
      <c r="I518" s="36"/>
      <c r="J518" s="9"/>
    </row>
    <row r="519" spans="9:10" x14ac:dyDescent="0.2">
      <c r="I519" s="36"/>
      <c r="J519" s="9"/>
    </row>
    <row r="520" spans="9:10" x14ac:dyDescent="0.2">
      <c r="I520" s="36"/>
      <c r="J520" s="9"/>
    </row>
    <row r="521" spans="9:10" x14ac:dyDescent="0.2">
      <c r="I521" s="36"/>
      <c r="J521" s="9"/>
    </row>
    <row r="522" spans="9:10" x14ac:dyDescent="0.2">
      <c r="I522" s="36"/>
      <c r="J522" s="9"/>
    </row>
    <row r="523" spans="9:10" x14ac:dyDescent="0.2">
      <c r="I523" s="36"/>
      <c r="J523" s="9"/>
    </row>
    <row r="524" spans="9:10" x14ac:dyDescent="0.2">
      <c r="I524" s="36"/>
      <c r="J524" s="9"/>
    </row>
    <row r="525" spans="9:10" x14ac:dyDescent="0.2">
      <c r="I525" s="36"/>
      <c r="J525" s="9"/>
    </row>
    <row r="526" spans="9:10" x14ac:dyDescent="0.2">
      <c r="I526" s="36"/>
      <c r="J526" s="9"/>
    </row>
    <row r="527" spans="9:10" x14ac:dyDescent="0.2">
      <c r="I527" s="36"/>
      <c r="J527" s="9"/>
    </row>
    <row r="528" spans="9:10" x14ac:dyDescent="0.2">
      <c r="I528" s="36"/>
      <c r="J528" s="9"/>
    </row>
    <row r="529" spans="9:10" x14ac:dyDescent="0.2">
      <c r="I529" s="36"/>
      <c r="J529" s="9"/>
    </row>
    <row r="530" spans="9:10" x14ac:dyDescent="0.2">
      <c r="I530" s="36"/>
      <c r="J530" s="9"/>
    </row>
    <row r="531" spans="9:10" x14ac:dyDescent="0.2">
      <c r="I531" s="36"/>
      <c r="J531" s="9"/>
    </row>
    <row r="532" spans="9:10" x14ac:dyDescent="0.2">
      <c r="I532" s="36"/>
      <c r="J532" s="9"/>
    </row>
    <row r="533" spans="9:10" x14ac:dyDescent="0.2">
      <c r="I533" s="36"/>
      <c r="J533" s="9"/>
    </row>
    <row r="534" spans="9:10" x14ac:dyDescent="0.2">
      <c r="I534" s="36"/>
      <c r="J534" s="9"/>
    </row>
    <row r="535" spans="9:10" x14ac:dyDescent="0.2">
      <c r="I535" s="36"/>
      <c r="J535" s="9"/>
    </row>
    <row r="536" spans="9:10" x14ac:dyDescent="0.2">
      <c r="I536" s="36"/>
      <c r="J536" s="9"/>
    </row>
    <row r="537" spans="9:10" x14ac:dyDescent="0.2">
      <c r="I537" s="36"/>
      <c r="J537" s="9"/>
    </row>
    <row r="538" spans="9:10" x14ac:dyDescent="0.2">
      <c r="I538" s="36"/>
      <c r="J538" s="9"/>
    </row>
    <row r="539" spans="9:10" x14ac:dyDescent="0.2">
      <c r="I539" s="36"/>
      <c r="J539" s="9"/>
    </row>
    <row r="540" spans="9:10" x14ac:dyDescent="0.2">
      <c r="I540" s="36"/>
      <c r="J540" s="9"/>
    </row>
    <row r="541" spans="9:10" x14ac:dyDescent="0.2">
      <c r="I541" s="36"/>
      <c r="J541" s="9"/>
    </row>
    <row r="542" spans="9:10" x14ac:dyDescent="0.2">
      <c r="I542" s="36"/>
      <c r="J542" s="9"/>
    </row>
    <row r="543" spans="9:10" x14ac:dyDescent="0.2">
      <c r="I543" s="36"/>
      <c r="J543" s="9"/>
    </row>
    <row r="544" spans="9:10" x14ac:dyDescent="0.2">
      <c r="I544" s="36"/>
      <c r="J544" s="9"/>
    </row>
    <row r="545" spans="9:10" x14ac:dyDescent="0.2">
      <c r="I545" s="36"/>
      <c r="J545" s="9"/>
    </row>
    <row r="546" spans="9:10" x14ac:dyDescent="0.2">
      <c r="I546" s="36"/>
      <c r="J546" s="9"/>
    </row>
    <row r="547" spans="9:10" x14ac:dyDescent="0.2">
      <c r="I547" s="36"/>
      <c r="J547" s="9"/>
    </row>
    <row r="548" spans="9:10" x14ac:dyDescent="0.2">
      <c r="I548" s="36"/>
      <c r="J548" s="9"/>
    </row>
    <row r="549" spans="9:10" x14ac:dyDescent="0.2">
      <c r="I549" s="36"/>
      <c r="J549" s="9"/>
    </row>
    <row r="550" spans="9:10" x14ac:dyDescent="0.2">
      <c r="I550" s="36"/>
      <c r="J550" s="9"/>
    </row>
    <row r="551" spans="9:10" x14ac:dyDescent="0.2">
      <c r="I551" s="36"/>
      <c r="J551" s="9"/>
    </row>
    <row r="552" spans="9:10" x14ac:dyDescent="0.2">
      <c r="I552" s="36"/>
      <c r="J552" s="9"/>
    </row>
    <row r="553" spans="9:10" x14ac:dyDescent="0.2">
      <c r="I553" s="36"/>
      <c r="J553" s="9"/>
    </row>
    <row r="554" spans="9:10" x14ac:dyDescent="0.2">
      <c r="I554" s="36"/>
      <c r="J554" s="9"/>
    </row>
    <row r="555" spans="9:10" x14ac:dyDescent="0.2">
      <c r="I555" s="36"/>
      <c r="J555" s="9"/>
    </row>
    <row r="556" spans="9:10" x14ac:dyDescent="0.2">
      <c r="I556" s="36"/>
      <c r="J556" s="9"/>
    </row>
    <row r="557" spans="9:10" x14ac:dyDescent="0.2">
      <c r="I557" s="36"/>
      <c r="J557" s="9"/>
    </row>
    <row r="558" spans="9:10" x14ac:dyDescent="0.2">
      <c r="I558" s="36"/>
      <c r="J558" s="9"/>
    </row>
    <row r="559" spans="9:10" x14ac:dyDescent="0.2">
      <c r="I559" s="36"/>
      <c r="J559" s="9"/>
    </row>
    <row r="560" spans="9:10" x14ac:dyDescent="0.2">
      <c r="I560" s="36"/>
      <c r="J560" s="9"/>
    </row>
    <row r="561" spans="9:10" x14ac:dyDescent="0.2">
      <c r="I561" s="36"/>
      <c r="J561" s="9"/>
    </row>
    <row r="562" spans="9:10" x14ac:dyDescent="0.2">
      <c r="I562" s="36"/>
      <c r="J562" s="9"/>
    </row>
    <row r="563" spans="9:10" x14ac:dyDescent="0.2">
      <c r="I563" s="36"/>
      <c r="J563" s="9"/>
    </row>
    <row r="564" spans="9:10" x14ac:dyDescent="0.2">
      <c r="I564" s="36"/>
      <c r="J564" s="9"/>
    </row>
    <row r="565" spans="9:10" x14ac:dyDescent="0.2">
      <c r="I565" s="36"/>
      <c r="J565" s="9"/>
    </row>
    <row r="566" spans="9:10" x14ac:dyDescent="0.2">
      <c r="I566" s="36"/>
      <c r="J566" s="9"/>
    </row>
    <row r="567" spans="9:10" x14ac:dyDescent="0.2">
      <c r="I567" s="36"/>
      <c r="J567" s="9"/>
    </row>
    <row r="568" spans="9:10" x14ac:dyDescent="0.2">
      <c r="I568" s="36"/>
      <c r="J568" s="9"/>
    </row>
    <row r="569" spans="9:10" x14ac:dyDescent="0.2">
      <c r="I569" s="36"/>
      <c r="J569" s="9"/>
    </row>
    <row r="570" spans="9:10" x14ac:dyDescent="0.2">
      <c r="I570" s="36"/>
      <c r="J570" s="9"/>
    </row>
    <row r="571" spans="9:10" x14ac:dyDescent="0.2">
      <c r="I571" s="36"/>
      <c r="J571" s="9"/>
    </row>
    <row r="572" spans="9:10" x14ac:dyDescent="0.2">
      <c r="I572" s="36"/>
      <c r="J572" s="9"/>
    </row>
    <row r="573" spans="9:10" x14ac:dyDescent="0.2">
      <c r="I573" s="36"/>
      <c r="J573" s="9"/>
    </row>
    <row r="574" spans="9:10" x14ac:dyDescent="0.2">
      <c r="I574" s="36"/>
      <c r="J574" s="9"/>
    </row>
    <row r="575" spans="9:10" x14ac:dyDescent="0.2">
      <c r="I575" s="36"/>
      <c r="J575" s="9"/>
    </row>
    <row r="576" spans="9:10" x14ac:dyDescent="0.2">
      <c r="I576" s="36"/>
      <c r="J576" s="9"/>
    </row>
    <row r="577" spans="9:10" x14ac:dyDescent="0.2">
      <c r="I577" s="36"/>
      <c r="J577" s="9"/>
    </row>
    <row r="578" spans="9:10" x14ac:dyDescent="0.2">
      <c r="I578" s="36"/>
      <c r="J578" s="9"/>
    </row>
    <row r="579" spans="9:10" x14ac:dyDescent="0.2">
      <c r="I579" s="36"/>
      <c r="J579" s="9"/>
    </row>
    <row r="580" spans="9:10" x14ac:dyDescent="0.2">
      <c r="I580" s="36"/>
      <c r="J580" s="9"/>
    </row>
    <row r="581" spans="9:10" x14ac:dyDescent="0.2">
      <c r="I581" s="36"/>
      <c r="J581" s="9"/>
    </row>
    <row r="582" spans="9:10" x14ac:dyDescent="0.2">
      <c r="I582" s="36"/>
      <c r="J582" s="9"/>
    </row>
    <row r="583" spans="9:10" x14ac:dyDescent="0.2">
      <c r="I583" s="36"/>
      <c r="J583" s="9"/>
    </row>
    <row r="584" spans="9:10" x14ac:dyDescent="0.2">
      <c r="I584" s="36"/>
      <c r="J584" s="9"/>
    </row>
    <row r="585" spans="9:10" x14ac:dyDescent="0.2">
      <c r="I585" s="36"/>
      <c r="J585" s="9"/>
    </row>
    <row r="586" spans="9:10" x14ac:dyDescent="0.2">
      <c r="I586" s="36"/>
      <c r="J586" s="9"/>
    </row>
    <row r="587" spans="9:10" x14ac:dyDescent="0.2">
      <c r="I587" s="36"/>
      <c r="J587" s="9"/>
    </row>
    <row r="588" spans="9:10" x14ac:dyDescent="0.2">
      <c r="I588" s="36"/>
      <c r="J588" s="9"/>
    </row>
    <row r="589" spans="9:10" x14ac:dyDescent="0.2">
      <c r="I589" s="36"/>
      <c r="J589" s="9"/>
    </row>
    <row r="590" spans="9:10" x14ac:dyDescent="0.2">
      <c r="I590" s="36"/>
      <c r="J590" s="9"/>
    </row>
    <row r="591" spans="9:10" x14ac:dyDescent="0.2">
      <c r="I591" s="36"/>
      <c r="J591" s="9"/>
    </row>
    <row r="592" spans="9:10" x14ac:dyDescent="0.2">
      <c r="I592" s="36"/>
      <c r="J592" s="9"/>
    </row>
    <row r="593" spans="9:10" x14ac:dyDescent="0.2">
      <c r="I593" s="36"/>
      <c r="J593" s="9"/>
    </row>
    <row r="594" spans="9:10" x14ac:dyDescent="0.2">
      <c r="I594" s="36"/>
      <c r="J594" s="9"/>
    </row>
    <row r="595" spans="9:10" x14ac:dyDescent="0.2">
      <c r="I595" s="36"/>
      <c r="J595" s="9"/>
    </row>
    <row r="596" spans="9:10" x14ac:dyDescent="0.2">
      <c r="I596" s="36"/>
      <c r="J596" s="9"/>
    </row>
    <row r="597" spans="9:10" x14ac:dyDescent="0.2">
      <c r="I597" s="36"/>
      <c r="J597" s="9"/>
    </row>
    <row r="598" spans="9:10" x14ac:dyDescent="0.2">
      <c r="I598" s="36"/>
      <c r="J598" s="9"/>
    </row>
    <row r="599" spans="9:10" x14ac:dyDescent="0.2">
      <c r="I599" s="36"/>
      <c r="J599" s="9"/>
    </row>
    <row r="600" spans="9:10" x14ac:dyDescent="0.2">
      <c r="I600" s="36"/>
      <c r="J600" s="9"/>
    </row>
    <row r="601" spans="9:10" x14ac:dyDescent="0.2">
      <c r="I601" s="36"/>
      <c r="J601" s="9"/>
    </row>
    <row r="602" spans="9:10" x14ac:dyDescent="0.2">
      <c r="I602" s="36"/>
      <c r="J602" s="9"/>
    </row>
    <row r="603" spans="9:10" x14ac:dyDescent="0.2">
      <c r="I603" s="36"/>
      <c r="J603" s="9"/>
    </row>
    <row r="604" spans="9:10" x14ac:dyDescent="0.2">
      <c r="I604" s="36"/>
      <c r="J604" s="9"/>
    </row>
    <row r="605" spans="9:10" x14ac:dyDescent="0.2">
      <c r="I605" s="36"/>
      <c r="J605" s="9"/>
    </row>
    <row r="606" spans="9:10" x14ac:dyDescent="0.2">
      <c r="I606" s="36"/>
      <c r="J606" s="9"/>
    </row>
    <row r="607" spans="9:10" x14ac:dyDescent="0.2">
      <c r="I607" s="36"/>
      <c r="J607" s="9"/>
    </row>
    <row r="608" spans="9:10" x14ac:dyDescent="0.2">
      <c r="I608" s="36"/>
      <c r="J608" s="9"/>
    </row>
    <row r="609" spans="9:10" x14ac:dyDescent="0.2">
      <c r="I609" s="36"/>
      <c r="J609" s="9"/>
    </row>
    <row r="610" spans="9:10" x14ac:dyDescent="0.2">
      <c r="I610" s="36"/>
      <c r="J610" s="9"/>
    </row>
    <row r="611" spans="9:10" x14ac:dyDescent="0.2">
      <c r="I611" s="36"/>
      <c r="J611" s="9"/>
    </row>
    <row r="612" spans="9:10" x14ac:dyDescent="0.2">
      <c r="I612" s="36"/>
      <c r="J612" s="9"/>
    </row>
    <row r="613" spans="9:10" x14ac:dyDescent="0.2">
      <c r="I613" s="36"/>
      <c r="J613" s="9"/>
    </row>
    <row r="614" spans="9:10" x14ac:dyDescent="0.2">
      <c r="I614" s="36"/>
      <c r="J614" s="9"/>
    </row>
    <row r="615" spans="9:10" x14ac:dyDescent="0.2">
      <c r="I615" s="36"/>
      <c r="J615" s="9"/>
    </row>
    <row r="616" spans="9:10" x14ac:dyDescent="0.2">
      <c r="I616" s="36"/>
      <c r="J616" s="9"/>
    </row>
    <row r="617" spans="9:10" x14ac:dyDescent="0.2">
      <c r="I617" s="36"/>
      <c r="J617" s="9"/>
    </row>
    <row r="618" spans="9:10" x14ac:dyDescent="0.2">
      <c r="I618" s="36"/>
      <c r="J618" s="9"/>
    </row>
    <row r="619" spans="9:10" x14ac:dyDescent="0.2">
      <c r="I619" s="36"/>
      <c r="J619" s="9"/>
    </row>
    <row r="620" spans="9:10" x14ac:dyDescent="0.2">
      <c r="I620" s="36"/>
      <c r="J620" s="9"/>
    </row>
    <row r="621" spans="9:10" x14ac:dyDescent="0.2">
      <c r="I621" s="36"/>
      <c r="J621" s="9"/>
    </row>
    <row r="622" spans="9:10" x14ac:dyDescent="0.2">
      <c r="I622" s="36"/>
      <c r="J622" s="9"/>
    </row>
    <row r="623" spans="9:10" x14ac:dyDescent="0.2">
      <c r="I623" s="36"/>
      <c r="J623" s="9"/>
    </row>
    <row r="624" spans="9:10" x14ac:dyDescent="0.2">
      <c r="I624" s="36"/>
      <c r="J624" s="9"/>
    </row>
    <row r="625" spans="9:10" x14ac:dyDescent="0.2">
      <c r="I625" s="36"/>
      <c r="J625" s="9"/>
    </row>
    <row r="626" spans="9:10" x14ac:dyDescent="0.2">
      <c r="I626" s="36"/>
      <c r="J626" s="9"/>
    </row>
    <row r="627" spans="9:10" x14ac:dyDescent="0.2">
      <c r="I627" s="36"/>
      <c r="J627" s="9"/>
    </row>
    <row r="628" spans="9:10" x14ac:dyDescent="0.2">
      <c r="I628" s="36"/>
      <c r="J628" s="9"/>
    </row>
    <row r="629" spans="9:10" x14ac:dyDescent="0.2">
      <c r="I629" s="36"/>
      <c r="J629" s="9"/>
    </row>
    <row r="630" spans="9:10" x14ac:dyDescent="0.2">
      <c r="I630" s="36"/>
      <c r="J630" s="9"/>
    </row>
    <row r="631" spans="9:10" x14ac:dyDescent="0.2">
      <c r="I631" s="36"/>
      <c r="J631" s="9"/>
    </row>
    <row r="632" spans="9:10" x14ac:dyDescent="0.2">
      <c r="I632" s="36"/>
      <c r="J632" s="9"/>
    </row>
    <row r="633" spans="9:10" x14ac:dyDescent="0.2">
      <c r="I633" s="36"/>
      <c r="J633" s="9"/>
    </row>
    <row r="634" spans="9:10" x14ac:dyDescent="0.2">
      <c r="I634" s="36"/>
      <c r="J634" s="9"/>
    </row>
    <row r="635" spans="9:10" x14ac:dyDescent="0.2">
      <c r="I635" s="36"/>
      <c r="J635" s="9"/>
    </row>
    <row r="636" spans="9:10" x14ac:dyDescent="0.2">
      <c r="I636" s="36"/>
      <c r="J636" s="9"/>
    </row>
    <row r="637" spans="9:10" x14ac:dyDescent="0.2">
      <c r="I637" s="36"/>
      <c r="J637" s="9"/>
    </row>
    <row r="638" spans="9:10" x14ac:dyDescent="0.2">
      <c r="I638" s="36"/>
      <c r="J638" s="9"/>
    </row>
    <row r="639" spans="9:10" x14ac:dyDescent="0.2">
      <c r="I639" s="36"/>
      <c r="J639" s="9"/>
    </row>
    <row r="640" spans="9:10" x14ac:dyDescent="0.2">
      <c r="I640" s="36"/>
      <c r="J640" s="9"/>
    </row>
    <row r="641" spans="9:10" x14ac:dyDescent="0.2">
      <c r="I641" s="36"/>
      <c r="J641" s="9"/>
    </row>
    <row r="642" spans="9:10" x14ac:dyDescent="0.2">
      <c r="I642" s="36"/>
      <c r="J642" s="9"/>
    </row>
    <row r="643" spans="9:10" x14ac:dyDescent="0.2">
      <c r="I643" s="36"/>
      <c r="J643" s="9"/>
    </row>
    <row r="644" spans="9:10" x14ac:dyDescent="0.2">
      <c r="I644" s="36"/>
      <c r="J644" s="9"/>
    </row>
    <row r="645" spans="9:10" x14ac:dyDescent="0.2">
      <c r="I645" s="36"/>
      <c r="J645" s="9"/>
    </row>
    <row r="646" spans="9:10" x14ac:dyDescent="0.2">
      <c r="I646" s="36"/>
      <c r="J646" s="9"/>
    </row>
    <row r="647" spans="9:10" x14ac:dyDescent="0.2">
      <c r="I647" s="36"/>
      <c r="J647" s="9"/>
    </row>
    <row r="648" spans="9:10" x14ac:dyDescent="0.2">
      <c r="I648" s="36"/>
      <c r="J648" s="9"/>
    </row>
    <row r="649" spans="9:10" x14ac:dyDescent="0.2">
      <c r="I649" s="36"/>
      <c r="J649" s="9"/>
    </row>
    <row r="650" spans="9:10" x14ac:dyDescent="0.2">
      <c r="I650" s="36"/>
      <c r="J650" s="9"/>
    </row>
    <row r="651" spans="9:10" x14ac:dyDescent="0.2">
      <c r="I651" s="36"/>
      <c r="J651" s="9"/>
    </row>
    <row r="652" spans="9:10" x14ac:dyDescent="0.2">
      <c r="I652" s="36"/>
      <c r="J652" s="9"/>
    </row>
    <row r="653" spans="9:10" x14ac:dyDescent="0.2">
      <c r="I653" s="36"/>
      <c r="J653" s="9"/>
    </row>
    <row r="654" spans="9:10" x14ac:dyDescent="0.2">
      <c r="I654" s="36"/>
      <c r="J654" s="9"/>
    </row>
    <row r="655" spans="9:10" x14ac:dyDescent="0.2">
      <c r="I655" s="36"/>
      <c r="J655" s="9"/>
    </row>
    <row r="656" spans="9:10" x14ac:dyDescent="0.2">
      <c r="I656" s="36"/>
      <c r="J656" s="9"/>
    </row>
    <row r="657" spans="9:10" x14ac:dyDescent="0.2">
      <c r="I657" s="36"/>
      <c r="J657" s="9"/>
    </row>
    <row r="658" spans="9:10" x14ac:dyDescent="0.2">
      <c r="I658" s="36"/>
      <c r="J658" s="9"/>
    </row>
    <row r="659" spans="9:10" x14ac:dyDescent="0.2">
      <c r="I659" s="36"/>
      <c r="J659" s="9"/>
    </row>
    <row r="660" spans="9:10" x14ac:dyDescent="0.2">
      <c r="I660" s="36"/>
      <c r="J660" s="9"/>
    </row>
    <row r="661" spans="9:10" x14ac:dyDescent="0.2">
      <c r="I661" s="36"/>
      <c r="J661" s="9"/>
    </row>
    <row r="662" spans="9:10" x14ac:dyDescent="0.2">
      <c r="I662" s="36"/>
      <c r="J662" s="9"/>
    </row>
    <row r="663" spans="9:10" x14ac:dyDescent="0.2">
      <c r="I663" s="36"/>
      <c r="J663" s="9"/>
    </row>
    <row r="664" spans="9:10" x14ac:dyDescent="0.2">
      <c r="I664" s="36"/>
      <c r="J664" s="9"/>
    </row>
    <row r="665" spans="9:10" x14ac:dyDescent="0.2">
      <c r="I665" s="36"/>
      <c r="J665" s="9"/>
    </row>
    <row r="666" spans="9:10" x14ac:dyDescent="0.2">
      <c r="I666" s="36"/>
      <c r="J666" s="9"/>
    </row>
    <row r="667" spans="9:10" x14ac:dyDescent="0.2">
      <c r="I667" s="36"/>
      <c r="J667" s="9"/>
    </row>
    <row r="668" spans="9:10" x14ac:dyDescent="0.2">
      <c r="I668" s="36"/>
      <c r="J668" s="9"/>
    </row>
    <row r="669" spans="9:10" x14ac:dyDescent="0.2">
      <c r="I669" s="36"/>
      <c r="J669" s="9"/>
    </row>
    <row r="670" spans="9:10" x14ac:dyDescent="0.2">
      <c r="I670" s="36"/>
      <c r="J670" s="9"/>
    </row>
    <row r="671" spans="9:10" x14ac:dyDescent="0.2">
      <c r="I671" s="36"/>
      <c r="J671" s="9"/>
    </row>
    <row r="672" spans="9:10" x14ac:dyDescent="0.2">
      <c r="I672" s="36"/>
      <c r="J672" s="9"/>
    </row>
    <row r="673" spans="9:10" x14ac:dyDescent="0.2">
      <c r="I673" s="36"/>
      <c r="J673" s="9"/>
    </row>
    <row r="674" spans="9:10" x14ac:dyDescent="0.2">
      <c r="I674" s="36"/>
      <c r="J674" s="9"/>
    </row>
    <row r="675" spans="9:10" x14ac:dyDescent="0.2">
      <c r="I675" s="36"/>
      <c r="J675" s="9"/>
    </row>
    <row r="676" spans="9:10" x14ac:dyDescent="0.2">
      <c r="I676" s="36"/>
      <c r="J676" s="9"/>
    </row>
    <row r="677" spans="9:10" x14ac:dyDescent="0.2">
      <c r="I677" s="36"/>
      <c r="J677" s="9"/>
    </row>
    <row r="678" spans="9:10" x14ac:dyDescent="0.2">
      <c r="I678" s="36"/>
      <c r="J678" s="9"/>
    </row>
    <row r="679" spans="9:10" x14ac:dyDescent="0.2">
      <c r="I679" s="36"/>
      <c r="J679" s="9"/>
    </row>
    <row r="680" spans="9:10" x14ac:dyDescent="0.2">
      <c r="I680" s="36"/>
      <c r="J680" s="9"/>
    </row>
    <row r="681" spans="9:10" x14ac:dyDescent="0.2">
      <c r="I681" s="36"/>
      <c r="J681" s="9"/>
    </row>
    <row r="682" spans="9:10" x14ac:dyDescent="0.2">
      <c r="I682" s="36"/>
      <c r="J682" s="9"/>
    </row>
    <row r="683" spans="9:10" x14ac:dyDescent="0.2">
      <c r="I683" s="36"/>
      <c r="J683" s="9"/>
    </row>
    <row r="684" spans="9:10" x14ac:dyDescent="0.2">
      <c r="I684" s="36"/>
      <c r="J684" s="9"/>
    </row>
    <row r="685" spans="9:10" x14ac:dyDescent="0.2">
      <c r="I685" s="36"/>
      <c r="J685" s="9"/>
    </row>
    <row r="686" spans="9:10" x14ac:dyDescent="0.2">
      <c r="I686" s="36"/>
      <c r="J686" s="9"/>
    </row>
    <row r="687" spans="9:10" x14ac:dyDescent="0.2">
      <c r="I687" s="36"/>
      <c r="J687" s="9"/>
    </row>
    <row r="688" spans="9:10" x14ac:dyDescent="0.2">
      <c r="I688" s="36"/>
      <c r="J688" s="9"/>
    </row>
    <row r="689" spans="9:10" x14ac:dyDescent="0.2">
      <c r="I689" s="36"/>
      <c r="J689" s="9"/>
    </row>
    <row r="690" spans="9:10" x14ac:dyDescent="0.2">
      <c r="I690" s="36"/>
      <c r="J690" s="9"/>
    </row>
    <row r="691" spans="9:10" x14ac:dyDescent="0.2">
      <c r="I691" s="36"/>
      <c r="J691" s="9"/>
    </row>
    <row r="692" spans="9:10" x14ac:dyDescent="0.2">
      <c r="I692" s="36"/>
      <c r="J692" s="9"/>
    </row>
    <row r="693" spans="9:10" x14ac:dyDescent="0.2">
      <c r="I693" s="36"/>
      <c r="J693" s="9"/>
    </row>
    <row r="694" spans="9:10" x14ac:dyDescent="0.2">
      <c r="I694" s="36"/>
      <c r="J694" s="9"/>
    </row>
    <row r="695" spans="9:10" x14ac:dyDescent="0.2">
      <c r="I695" s="36"/>
      <c r="J695" s="9"/>
    </row>
    <row r="696" spans="9:10" x14ac:dyDescent="0.2">
      <c r="I696" s="36"/>
      <c r="J696" s="9"/>
    </row>
    <row r="697" spans="9:10" x14ac:dyDescent="0.2">
      <c r="I697" s="36"/>
      <c r="J697" s="9"/>
    </row>
    <row r="698" spans="9:10" x14ac:dyDescent="0.2">
      <c r="I698" s="36"/>
      <c r="J698" s="9"/>
    </row>
    <row r="699" spans="9:10" x14ac:dyDescent="0.2">
      <c r="I699" s="36"/>
      <c r="J699" s="9"/>
    </row>
    <row r="700" spans="9:10" x14ac:dyDescent="0.2">
      <c r="I700" s="36"/>
      <c r="J700" s="9"/>
    </row>
    <row r="701" spans="9:10" x14ac:dyDescent="0.2">
      <c r="I701" s="36"/>
      <c r="J701" s="9"/>
    </row>
    <row r="702" spans="9:10" x14ac:dyDescent="0.2">
      <c r="I702" s="36"/>
      <c r="J702" s="9"/>
    </row>
    <row r="703" spans="9:10" x14ac:dyDescent="0.2">
      <c r="I703" s="36"/>
      <c r="J703" s="9"/>
    </row>
    <row r="704" spans="9:10" x14ac:dyDescent="0.2">
      <c r="I704" s="36"/>
      <c r="J704" s="9"/>
    </row>
    <row r="705" spans="9:10" x14ac:dyDescent="0.2">
      <c r="I705" s="36"/>
      <c r="J705" s="9"/>
    </row>
    <row r="706" spans="9:10" x14ac:dyDescent="0.2">
      <c r="I706" s="36"/>
      <c r="J706" s="9"/>
    </row>
    <row r="707" spans="9:10" x14ac:dyDescent="0.2">
      <c r="I707" s="36"/>
      <c r="J707" s="9"/>
    </row>
    <row r="708" spans="9:10" x14ac:dyDescent="0.2">
      <c r="I708" s="36"/>
      <c r="J708" s="9"/>
    </row>
    <row r="709" spans="9:10" x14ac:dyDescent="0.2">
      <c r="I709" s="36"/>
      <c r="J709" s="9"/>
    </row>
    <row r="710" spans="9:10" x14ac:dyDescent="0.2">
      <c r="I710" s="36"/>
      <c r="J710" s="9"/>
    </row>
    <row r="711" spans="9:10" x14ac:dyDescent="0.2">
      <c r="I711" s="36"/>
      <c r="J711" s="9"/>
    </row>
    <row r="712" spans="9:10" x14ac:dyDescent="0.2">
      <c r="I712" s="36"/>
      <c r="J712" s="9"/>
    </row>
    <row r="713" spans="9:10" x14ac:dyDescent="0.2">
      <c r="I713" s="36"/>
      <c r="J713" s="9"/>
    </row>
    <row r="714" spans="9:10" x14ac:dyDescent="0.2">
      <c r="I714" s="36"/>
      <c r="J714" s="9"/>
    </row>
    <row r="715" spans="9:10" x14ac:dyDescent="0.2">
      <c r="I715" s="36"/>
      <c r="J715" s="9"/>
    </row>
    <row r="716" spans="9:10" x14ac:dyDescent="0.2">
      <c r="I716" s="36"/>
      <c r="J716" s="9"/>
    </row>
    <row r="717" spans="9:10" x14ac:dyDescent="0.2">
      <c r="I717" s="36"/>
      <c r="J717" s="9"/>
    </row>
    <row r="718" spans="9:10" x14ac:dyDescent="0.2">
      <c r="I718" s="36"/>
      <c r="J718" s="9"/>
    </row>
    <row r="719" spans="9:10" x14ac:dyDescent="0.2">
      <c r="I719" s="36"/>
      <c r="J719" s="9"/>
    </row>
    <row r="720" spans="9:10" x14ac:dyDescent="0.2">
      <c r="I720" s="36"/>
      <c r="J720" s="9"/>
    </row>
    <row r="721" spans="9:10" x14ac:dyDescent="0.2">
      <c r="I721" s="36"/>
      <c r="J721" s="9"/>
    </row>
    <row r="722" spans="9:10" x14ac:dyDescent="0.2">
      <c r="I722" s="36"/>
      <c r="J722" s="9"/>
    </row>
    <row r="723" spans="9:10" x14ac:dyDescent="0.2">
      <c r="I723" s="36"/>
      <c r="J723" s="9"/>
    </row>
    <row r="724" spans="9:10" x14ac:dyDescent="0.2">
      <c r="I724" s="36"/>
      <c r="J724" s="9"/>
    </row>
    <row r="725" spans="9:10" x14ac:dyDescent="0.2">
      <c r="I725" s="36"/>
      <c r="J725" s="9"/>
    </row>
    <row r="726" spans="9:10" x14ac:dyDescent="0.2">
      <c r="I726" s="36"/>
      <c r="J726" s="9"/>
    </row>
    <row r="727" spans="9:10" x14ac:dyDescent="0.2">
      <c r="I727" s="36"/>
      <c r="J727" s="9"/>
    </row>
    <row r="728" spans="9:10" x14ac:dyDescent="0.2">
      <c r="I728" s="36"/>
      <c r="J728" s="9"/>
    </row>
    <row r="729" spans="9:10" x14ac:dyDescent="0.2">
      <c r="I729" s="36"/>
      <c r="J729" s="9"/>
    </row>
    <row r="730" spans="9:10" x14ac:dyDescent="0.2">
      <c r="I730" s="36"/>
      <c r="J730" s="9"/>
    </row>
    <row r="731" spans="9:10" x14ac:dyDescent="0.2">
      <c r="I731" s="36"/>
      <c r="J731" s="9"/>
    </row>
    <row r="732" spans="9:10" x14ac:dyDescent="0.2">
      <c r="I732" s="36"/>
      <c r="J732" s="9"/>
    </row>
    <row r="733" spans="9:10" x14ac:dyDescent="0.2">
      <c r="I733" s="36"/>
      <c r="J733" s="9"/>
    </row>
    <row r="734" spans="9:10" x14ac:dyDescent="0.2">
      <c r="I734" s="36"/>
      <c r="J734" s="9"/>
    </row>
    <row r="735" spans="9:10" x14ac:dyDescent="0.2">
      <c r="I735" s="36"/>
      <c r="J735" s="9"/>
    </row>
    <row r="736" spans="9:10" x14ac:dyDescent="0.2">
      <c r="I736" s="36"/>
      <c r="J736" s="9"/>
    </row>
    <row r="737" spans="9:10" x14ac:dyDescent="0.2">
      <c r="I737" s="36"/>
      <c r="J737" s="9"/>
    </row>
    <row r="738" spans="9:10" x14ac:dyDescent="0.2">
      <c r="I738" s="36"/>
      <c r="J738" s="9"/>
    </row>
    <row r="739" spans="9:10" x14ac:dyDescent="0.2">
      <c r="I739" s="36"/>
      <c r="J739" s="9"/>
    </row>
    <row r="740" spans="9:10" x14ac:dyDescent="0.2">
      <c r="I740" s="36"/>
      <c r="J740" s="9"/>
    </row>
    <row r="741" spans="9:10" x14ac:dyDescent="0.2">
      <c r="I741" s="36"/>
      <c r="J741" s="9"/>
    </row>
    <row r="742" spans="9:10" x14ac:dyDescent="0.2">
      <c r="I742" s="36"/>
      <c r="J742" s="9"/>
    </row>
    <row r="743" spans="9:10" x14ac:dyDescent="0.2">
      <c r="I743" s="36"/>
      <c r="J743" s="9"/>
    </row>
    <row r="744" spans="9:10" x14ac:dyDescent="0.2">
      <c r="I744" s="36"/>
      <c r="J744" s="9"/>
    </row>
    <row r="745" spans="9:10" x14ac:dyDescent="0.2">
      <c r="I745" s="36"/>
      <c r="J745" s="9"/>
    </row>
    <row r="746" spans="9:10" x14ac:dyDescent="0.2">
      <c r="I746" s="36"/>
      <c r="J746" s="9"/>
    </row>
    <row r="747" spans="9:10" x14ac:dyDescent="0.2">
      <c r="I747" s="36"/>
      <c r="J747" s="9"/>
    </row>
    <row r="748" spans="9:10" x14ac:dyDescent="0.2">
      <c r="I748" s="36"/>
      <c r="J748" s="9"/>
    </row>
    <row r="749" spans="9:10" x14ac:dyDescent="0.2">
      <c r="I749" s="36"/>
      <c r="J749" s="9"/>
    </row>
    <row r="750" spans="9:10" x14ac:dyDescent="0.2">
      <c r="I750" s="36"/>
      <c r="J750" s="9"/>
    </row>
    <row r="751" spans="9:10" x14ac:dyDescent="0.2">
      <c r="I751" s="36"/>
      <c r="J751" s="9"/>
    </row>
    <row r="752" spans="9:10" x14ac:dyDescent="0.2">
      <c r="I752" s="36"/>
      <c r="J752" s="9"/>
    </row>
    <row r="753" spans="9:10" x14ac:dyDescent="0.2">
      <c r="I753" s="36"/>
      <c r="J753" s="9"/>
    </row>
    <row r="754" spans="9:10" x14ac:dyDescent="0.2">
      <c r="I754" s="36"/>
      <c r="J754" s="9"/>
    </row>
    <row r="755" spans="9:10" x14ac:dyDescent="0.2">
      <c r="I755" s="36"/>
      <c r="J755" s="9"/>
    </row>
    <row r="756" spans="9:10" x14ac:dyDescent="0.2">
      <c r="I756" s="36"/>
      <c r="J756" s="9"/>
    </row>
    <row r="757" spans="9:10" x14ac:dyDescent="0.2">
      <c r="I757" s="36"/>
      <c r="J757" s="9"/>
    </row>
    <row r="758" spans="9:10" x14ac:dyDescent="0.2">
      <c r="I758" s="36"/>
      <c r="J758" s="9"/>
    </row>
    <row r="759" spans="9:10" x14ac:dyDescent="0.2">
      <c r="I759" s="36"/>
      <c r="J759" s="9"/>
    </row>
    <row r="760" spans="9:10" x14ac:dyDescent="0.2">
      <c r="I760" s="36"/>
      <c r="J760" s="9"/>
    </row>
    <row r="761" spans="9:10" x14ac:dyDescent="0.2">
      <c r="I761" s="36"/>
      <c r="J761" s="9"/>
    </row>
    <row r="762" spans="9:10" x14ac:dyDescent="0.2">
      <c r="I762" s="36"/>
      <c r="J762" s="9"/>
    </row>
    <row r="763" spans="9:10" x14ac:dyDescent="0.2">
      <c r="I763" s="36"/>
      <c r="J763" s="9"/>
    </row>
    <row r="764" spans="9:10" x14ac:dyDescent="0.2">
      <c r="I764" s="36"/>
      <c r="J764" s="9"/>
    </row>
    <row r="765" spans="9:10" x14ac:dyDescent="0.2">
      <c r="I765" s="36"/>
      <c r="J765" s="9"/>
    </row>
    <row r="766" spans="9:10" x14ac:dyDescent="0.2">
      <c r="I766" s="36"/>
      <c r="J766" s="9"/>
    </row>
    <row r="767" spans="9:10" x14ac:dyDescent="0.2">
      <c r="I767" s="36"/>
      <c r="J767" s="9"/>
    </row>
    <row r="768" spans="9:10" x14ac:dyDescent="0.2">
      <c r="I768" s="36"/>
      <c r="J768" s="9"/>
    </row>
    <row r="769" spans="9:10" x14ac:dyDescent="0.2">
      <c r="I769" s="36"/>
      <c r="J769" s="9"/>
    </row>
    <row r="770" spans="9:10" x14ac:dyDescent="0.2">
      <c r="I770" s="36"/>
      <c r="J770" s="9"/>
    </row>
    <row r="771" spans="9:10" x14ac:dyDescent="0.2">
      <c r="I771" s="36"/>
      <c r="J771" s="9"/>
    </row>
    <row r="772" spans="9:10" x14ac:dyDescent="0.2">
      <c r="I772" s="36"/>
      <c r="J772" s="9"/>
    </row>
    <row r="773" spans="9:10" x14ac:dyDescent="0.2">
      <c r="I773" s="36"/>
      <c r="J773" s="9"/>
    </row>
    <row r="774" spans="9:10" x14ac:dyDescent="0.2">
      <c r="I774" s="36"/>
      <c r="J774" s="9"/>
    </row>
    <row r="775" spans="9:10" x14ac:dyDescent="0.2">
      <c r="I775" s="36"/>
      <c r="J775" s="9"/>
    </row>
    <row r="776" spans="9:10" x14ac:dyDescent="0.2">
      <c r="I776" s="36"/>
      <c r="J776" s="9"/>
    </row>
    <row r="777" spans="9:10" x14ac:dyDescent="0.2">
      <c r="I777" s="36"/>
      <c r="J777" s="9"/>
    </row>
    <row r="778" spans="9:10" x14ac:dyDescent="0.2">
      <c r="I778" s="36"/>
      <c r="J778" s="9"/>
    </row>
    <row r="779" spans="9:10" x14ac:dyDescent="0.2">
      <c r="I779" s="36"/>
      <c r="J779" s="9"/>
    </row>
    <row r="780" spans="9:10" x14ac:dyDescent="0.2">
      <c r="I780" s="36"/>
      <c r="J780" s="9"/>
    </row>
    <row r="781" spans="9:10" x14ac:dyDescent="0.2">
      <c r="I781" s="36"/>
      <c r="J781" s="9"/>
    </row>
    <row r="782" spans="9:10" x14ac:dyDescent="0.2">
      <c r="I782" s="36"/>
      <c r="J782" s="9"/>
    </row>
  </sheetData>
  <phoneticPr fontId="7" type="noConversion"/>
  <pageMargins left="0.75" right="0.75" top="1" bottom="1" header="0.5" footer="0.5"/>
  <pageSetup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Q782"/>
  <sheetViews>
    <sheetView workbookViewId="0">
      <selection activeCell="F5" sqref="F5"/>
    </sheetView>
  </sheetViews>
  <sheetFormatPr defaultRowHeight="12.75" x14ac:dyDescent="0.2"/>
  <cols>
    <col min="3" max="3" width="13.85546875" customWidth="1"/>
    <col min="4" max="4" width="15" customWidth="1"/>
    <col min="5" max="5" width="20.28515625" style="9" bestFit="1" customWidth="1"/>
    <col min="6" max="6" width="20.42578125" bestFit="1" customWidth="1"/>
    <col min="7" max="7" width="20.28515625" bestFit="1" customWidth="1"/>
  </cols>
  <sheetData>
    <row r="1" spans="2:14" x14ac:dyDescent="0.2">
      <c r="C1" s="1" t="s">
        <v>52</v>
      </c>
      <c r="D1" s="1" t="s">
        <v>44</v>
      </c>
      <c r="E1" s="1" t="s">
        <v>43</v>
      </c>
      <c r="G1" s="1" t="s">
        <v>58</v>
      </c>
      <c r="H1" s="1" t="s">
        <v>59</v>
      </c>
    </row>
    <row r="2" spans="2:14" x14ac:dyDescent="0.2">
      <c r="C2" s="1" t="s">
        <v>54</v>
      </c>
      <c r="D2">
        <f>'Time Cost Model'!$E$2</f>
        <v>0.98971036999999995</v>
      </c>
      <c r="E2">
        <v>1.140421E-2</v>
      </c>
      <c r="G2" s="9">
        <v>9.4864869659043638</v>
      </c>
      <c r="H2" s="9">
        <f t="shared" ref="H2:H7" si="0">$E$2*G2^3+$E$3*G2^2 +$E$4*G2 +$E$5</f>
        <v>0.75000016722279916</v>
      </c>
      <c r="I2" s="42">
        <v>0.75</v>
      </c>
    </row>
    <row r="3" spans="2:14" x14ac:dyDescent="0.2">
      <c r="C3" s="1" t="s">
        <v>55</v>
      </c>
      <c r="D3">
        <f>'Time Cost Model'!$E$3</f>
        <v>-21.31725398</v>
      </c>
      <c r="E3">
        <v>-0.36328955000000002</v>
      </c>
      <c r="G3" s="9">
        <v>8.253855572414631</v>
      </c>
      <c r="H3" s="9">
        <f t="shared" si="0"/>
        <v>0.85156504471587802</v>
      </c>
      <c r="I3" s="42" t="s">
        <v>65</v>
      </c>
    </row>
    <row r="4" spans="2:14" x14ac:dyDescent="0.2">
      <c r="C4" s="1" t="s">
        <v>56</v>
      </c>
      <c r="D4">
        <f>'Time Cost Model'!$E$4</f>
        <v>136.56840664999999</v>
      </c>
      <c r="E4">
        <v>3.6663048100000002</v>
      </c>
      <c r="G4" s="36">
        <v>10.880802922726389</v>
      </c>
      <c r="H4" s="9">
        <f t="shared" si="0"/>
        <v>0.49999984424366595</v>
      </c>
      <c r="I4" s="42">
        <v>0.5</v>
      </c>
      <c r="L4" s="36"/>
      <c r="M4" s="36"/>
      <c r="N4" s="48"/>
    </row>
    <row r="5" spans="2:14" x14ac:dyDescent="0.2">
      <c r="C5" s="1" t="s">
        <v>57</v>
      </c>
      <c r="E5">
        <v>-11.07269795</v>
      </c>
      <c r="G5" s="9">
        <f>'Time Cost Model'!J42</f>
        <v>10.769440548551593</v>
      </c>
      <c r="H5" s="9">
        <f t="shared" si="0"/>
        <v>0.52113859484179237</v>
      </c>
      <c r="I5" s="42" t="s">
        <v>63</v>
      </c>
    </row>
    <row r="6" spans="2:14" x14ac:dyDescent="0.2">
      <c r="D6" s="1"/>
      <c r="E6" s="37"/>
      <c r="F6" s="1"/>
      <c r="G6" s="9">
        <v>12.983304288078621</v>
      </c>
      <c r="H6" s="39">
        <f t="shared" si="0"/>
        <v>0.2483573959800065</v>
      </c>
      <c r="I6" s="42" t="s">
        <v>64</v>
      </c>
    </row>
    <row r="7" spans="2:14" x14ac:dyDescent="0.2">
      <c r="C7" s="35" t="s">
        <v>22</v>
      </c>
      <c r="D7" s="35" t="s">
        <v>44</v>
      </c>
      <c r="E7" s="38" t="s">
        <v>43</v>
      </c>
      <c r="F7" s="35"/>
      <c r="G7" s="9">
        <f>-E3/(3*E2)</f>
        <v>10.618580039008986</v>
      </c>
      <c r="H7" s="9">
        <f t="shared" si="0"/>
        <v>0.54996122034795114</v>
      </c>
      <c r="I7" s="42" t="s">
        <v>66</v>
      </c>
    </row>
    <row r="8" spans="2:14" x14ac:dyDescent="0.2">
      <c r="C8">
        <v>6</v>
      </c>
      <c r="D8" s="36">
        <f t="shared" ref="D8:D39" si="1" xml:space="preserve"> $D$2*C8*C8+$D$3*C8 +$D$4</f>
        <v>44.294456089999983</v>
      </c>
      <c r="E8" s="9">
        <f t="shared" ref="E8:E39" si="2">$E$2*C8^3+$E$3*C8^2 +$E$4*C8 +$E$5</f>
        <v>0.31001647000000077</v>
      </c>
    </row>
    <row r="9" spans="2:14" x14ac:dyDescent="0.2">
      <c r="C9">
        <f t="shared" ref="C9:C40" si="3">C8+0.1</f>
        <v>6.1</v>
      </c>
      <c r="D9" s="36">
        <f t="shared" si="1"/>
        <v>43.360280239700003</v>
      </c>
      <c r="E9" s="9">
        <f t="shared" si="2"/>
        <v>0.36229622551000062</v>
      </c>
    </row>
    <row r="10" spans="2:14" x14ac:dyDescent="0.2">
      <c r="C10">
        <f t="shared" si="3"/>
        <v>6.1999999999999993</v>
      </c>
      <c r="D10" s="36">
        <f t="shared" si="1"/>
        <v>42.445898596799978</v>
      </c>
      <c r="E10" s="9">
        <f t="shared" si="2"/>
        <v>0.41148413087999991</v>
      </c>
    </row>
    <row r="11" spans="2:14" x14ac:dyDescent="0.2">
      <c r="C11">
        <f t="shared" si="3"/>
        <v>6.2999999999999989</v>
      </c>
      <c r="D11" s="36">
        <f t="shared" si="1"/>
        <v>41.551311161299992</v>
      </c>
      <c r="E11" s="9">
        <f t="shared" si="2"/>
        <v>0.4576486113699989</v>
      </c>
    </row>
    <row r="12" spans="2:14" x14ac:dyDescent="0.2">
      <c r="C12">
        <f t="shared" si="3"/>
        <v>6.3999999999999986</v>
      </c>
      <c r="D12" s="36">
        <f t="shared" si="1"/>
        <v>40.676517933199989</v>
      </c>
      <c r="E12" s="9">
        <f t="shared" si="2"/>
        <v>0.50085809224000322</v>
      </c>
    </row>
    <row r="13" spans="2:14" x14ac:dyDescent="0.2">
      <c r="C13">
        <f t="shared" si="3"/>
        <v>6.4999999999999982</v>
      </c>
      <c r="D13" s="36">
        <f t="shared" si="1"/>
        <v>39.821518912500011</v>
      </c>
      <c r="E13" s="9">
        <f t="shared" si="2"/>
        <v>0.54118099874999892</v>
      </c>
    </row>
    <row r="14" spans="2:14" x14ac:dyDescent="0.2">
      <c r="B14" s="9"/>
      <c r="C14">
        <f t="shared" si="3"/>
        <v>6.5999999999999979</v>
      </c>
      <c r="D14" s="36">
        <f t="shared" si="1"/>
        <v>38.986314099199987</v>
      </c>
      <c r="E14" s="9">
        <f t="shared" si="2"/>
        <v>0.57868575615999696</v>
      </c>
    </row>
    <row r="15" spans="2:14" x14ac:dyDescent="0.2">
      <c r="C15">
        <f t="shared" si="3"/>
        <v>6.6999999999999975</v>
      </c>
      <c r="D15" s="36">
        <f t="shared" si="1"/>
        <v>38.170903493299988</v>
      </c>
      <c r="E15" s="9">
        <f t="shared" si="2"/>
        <v>0.6134407897299976</v>
      </c>
    </row>
    <row r="16" spans="2:14" x14ac:dyDescent="0.2">
      <c r="C16">
        <f t="shared" si="3"/>
        <v>6.7999999999999972</v>
      </c>
      <c r="D16" s="36">
        <f t="shared" si="1"/>
        <v>37.375287094800001</v>
      </c>
      <c r="E16" s="9">
        <f t="shared" si="2"/>
        <v>0.64551452472000115</v>
      </c>
    </row>
    <row r="17" spans="3:5" x14ac:dyDescent="0.2">
      <c r="C17">
        <f t="shared" si="3"/>
        <v>6.8999999999999968</v>
      </c>
      <c r="D17" s="36">
        <f t="shared" si="1"/>
        <v>36.59946490370001</v>
      </c>
      <c r="E17" s="9">
        <f t="shared" si="2"/>
        <v>0.67497538639000076</v>
      </c>
    </row>
    <row r="18" spans="3:5" x14ac:dyDescent="0.2">
      <c r="C18">
        <f t="shared" si="3"/>
        <v>6.9999999999999964</v>
      </c>
      <c r="D18" s="36">
        <f t="shared" si="1"/>
        <v>35.843436920000016</v>
      </c>
      <c r="E18" s="9">
        <f t="shared" si="2"/>
        <v>0.70189180000000029</v>
      </c>
    </row>
    <row r="19" spans="3:5" x14ac:dyDescent="0.2">
      <c r="C19">
        <f t="shared" si="3"/>
        <v>7.0999999999999961</v>
      </c>
      <c r="D19" s="36">
        <f t="shared" si="1"/>
        <v>35.107203143700005</v>
      </c>
      <c r="E19" s="9">
        <f t="shared" si="2"/>
        <v>0.72633219080999822</v>
      </c>
    </row>
    <row r="20" spans="3:5" x14ac:dyDescent="0.2">
      <c r="C20">
        <f t="shared" si="3"/>
        <v>7.1999999999999957</v>
      </c>
      <c r="D20" s="36">
        <f t="shared" si="1"/>
        <v>34.390763574800005</v>
      </c>
      <c r="E20" s="9">
        <f t="shared" si="2"/>
        <v>0.74836498408000196</v>
      </c>
    </row>
    <row r="21" spans="3:5" x14ac:dyDescent="0.2">
      <c r="C21">
        <f t="shared" si="3"/>
        <v>7.2999999999999954</v>
      </c>
      <c r="D21" s="36">
        <f t="shared" si="1"/>
        <v>33.694118213300015</v>
      </c>
      <c r="E21" s="9">
        <f t="shared" si="2"/>
        <v>0.76805860506999935</v>
      </c>
    </row>
    <row r="22" spans="3:5" x14ac:dyDescent="0.2">
      <c r="C22">
        <f t="shared" si="3"/>
        <v>7.399999999999995</v>
      </c>
      <c r="D22" s="36">
        <f t="shared" si="1"/>
        <v>33.017267059200023</v>
      </c>
      <c r="E22" s="9">
        <f t="shared" si="2"/>
        <v>0.78548147903999954</v>
      </c>
    </row>
    <row r="23" spans="3:5" x14ac:dyDescent="0.2">
      <c r="C23">
        <f t="shared" si="3"/>
        <v>7.4999999999999947</v>
      </c>
      <c r="D23" s="36">
        <f t="shared" si="1"/>
        <v>32.360210112499999</v>
      </c>
      <c r="E23" s="9">
        <f t="shared" si="2"/>
        <v>0.8007020312499975</v>
      </c>
    </row>
    <row r="24" spans="3:5" x14ac:dyDescent="0.2">
      <c r="C24">
        <f t="shared" si="3"/>
        <v>7.5999999999999943</v>
      </c>
      <c r="D24" s="36">
        <f t="shared" si="1"/>
        <v>31.722947373200014</v>
      </c>
      <c r="E24" s="9">
        <f t="shared" si="2"/>
        <v>0.81378868696000062</v>
      </c>
    </row>
    <row r="25" spans="3:5" x14ac:dyDescent="0.2">
      <c r="C25">
        <f t="shared" si="3"/>
        <v>7.699999999999994</v>
      </c>
      <c r="D25" s="36">
        <f t="shared" si="1"/>
        <v>31.105478841300027</v>
      </c>
      <c r="E25" s="9">
        <f t="shared" si="2"/>
        <v>0.82480987142999673</v>
      </c>
    </row>
    <row r="26" spans="3:5" x14ac:dyDescent="0.2">
      <c r="C26">
        <f t="shared" si="3"/>
        <v>7.7999999999999936</v>
      </c>
      <c r="D26" s="36">
        <f t="shared" si="1"/>
        <v>30.507804516800022</v>
      </c>
      <c r="E26" s="9">
        <f t="shared" si="2"/>
        <v>0.83383400992000212</v>
      </c>
    </row>
    <row r="27" spans="3:5" x14ac:dyDescent="0.2">
      <c r="C27">
        <f t="shared" si="3"/>
        <v>7.8999999999999932</v>
      </c>
      <c r="D27" s="36">
        <f t="shared" si="1"/>
        <v>29.929924399700042</v>
      </c>
      <c r="E27" s="9">
        <f t="shared" si="2"/>
        <v>0.84092952768999929</v>
      </c>
    </row>
    <row r="28" spans="3:5" x14ac:dyDescent="0.2">
      <c r="C28">
        <f t="shared" si="3"/>
        <v>7.9999999999999929</v>
      </c>
      <c r="D28" s="36">
        <f t="shared" si="1"/>
        <v>29.371838490000016</v>
      </c>
      <c r="E28" s="9">
        <f t="shared" si="2"/>
        <v>0.84616485000000274</v>
      </c>
    </row>
    <row r="29" spans="3:5" x14ac:dyDescent="0.2">
      <c r="C29">
        <f t="shared" si="3"/>
        <v>8.0999999999999925</v>
      </c>
      <c r="D29" s="36">
        <f t="shared" si="1"/>
        <v>28.833546787700016</v>
      </c>
      <c r="E29" s="9">
        <f t="shared" si="2"/>
        <v>0.849608402109995</v>
      </c>
    </row>
    <row r="30" spans="3:5" x14ac:dyDescent="0.2">
      <c r="C30">
        <f t="shared" si="3"/>
        <v>8.1999999999999922</v>
      </c>
      <c r="D30" s="36">
        <f t="shared" si="1"/>
        <v>28.315049292800026</v>
      </c>
      <c r="E30" s="9">
        <f t="shared" si="2"/>
        <v>0.8513286092800012</v>
      </c>
    </row>
    <row r="31" spans="3:5" x14ac:dyDescent="0.2">
      <c r="C31">
        <f t="shared" si="3"/>
        <v>8.2999999999999918</v>
      </c>
      <c r="D31" s="36">
        <f t="shared" si="1"/>
        <v>27.816346005300034</v>
      </c>
      <c r="E31" s="9">
        <f t="shared" si="2"/>
        <v>0.85139389677000032</v>
      </c>
    </row>
    <row r="32" spans="3:5" x14ac:dyDescent="0.2">
      <c r="C32">
        <f t="shared" si="3"/>
        <v>8.3999999999999915</v>
      </c>
      <c r="D32" s="36">
        <f t="shared" si="1"/>
        <v>27.337436925200009</v>
      </c>
      <c r="E32" s="9">
        <f t="shared" si="2"/>
        <v>0.84987268983999975</v>
      </c>
    </row>
    <row r="33" spans="3:17" x14ac:dyDescent="0.2">
      <c r="C33">
        <f t="shared" si="3"/>
        <v>8.4999999999999911</v>
      </c>
      <c r="D33" s="36">
        <f t="shared" si="1"/>
        <v>26.87832205250001</v>
      </c>
      <c r="E33" s="9">
        <f t="shared" si="2"/>
        <v>0.84683341375000332</v>
      </c>
    </row>
    <row r="34" spans="3:17" x14ac:dyDescent="0.2">
      <c r="C34">
        <f t="shared" si="3"/>
        <v>8.5999999999999908</v>
      </c>
      <c r="D34" s="36">
        <f t="shared" si="1"/>
        <v>26.439001387200022</v>
      </c>
      <c r="E34" s="9">
        <f t="shared" si="2"/>
        <v>0.8423444937600042</v>
      </c>
    </row>
    <row r="35" spans="3:17" x14ac:dyDescent="0.2">
      <c r="C35">
        <f t="shared" si="3"/>
        <v>8.6999999999999904</v>
      </c>
      <c r="D35" s="36">
        <f t="shared" si="1"/>
        <v>26.019474929300031</v>
      </c>
      <c r="E35" s="9">
        <f t="shared" si="2"/>
        <v>0.83647435512999913</v>
      </c>
    </row>
    <row r="36" spans="3:17" x14ac:dyDescent="0.2">
      <c r="C36">
        <f t="shared" si="3"/>
        <v>8.7999999999999901</v>
      </c>
      <c r="D36" s="36">
        <f t="shared" si="1"/>
        <v>25.619742678800037</v>
      </c>
      <c r="E36" s="9">
        <f t="shared" si="2"/>
        <v>0.82929142312000259</v>
      </c>
    </row>
    <row r="37" spans="3:17" x14ac:dyDescent="0.2">
      <c r="C37">
        <f t="shared" si="3"/>
        <v>8.8999999999999897</v>
      </c>
      <c r="D37" s="36">
        <f t="shared" si="1"/>
        <v>25.239804635699997</v>
      </c>
      <c r="E37" s="9">
        <f t="shared" si="2"/>
        <v>0.82086412298999711</v>
      </c>
    </row>
    <row r="38" spans="3:17" x14ac:dyDescent="0.2">
      <c r="C38">
        <f t="shared" si="3"/>
        <v>8.9999999999999893</v>
      </c>
      <c r="D38" s="36">
        <f t="shared" si="1"/>
        <v>24.879660800000011</v>
      </c>
      <c r="E38" s="9">
        <f t="shared" si="2"/>
        <v>0.81126088000000074</v>
      </c>
    </row>
    <row r="39" spans="3:17" x14ac:dyDescent="0.2">
      <c r="C39">
        <f t="shared" si="3"/>
        <v>9.099999999999989</v>
      </c>
      <c r="D39" s="36">
        <f t="shared" si="1"/>
        <v>24.539311171700021</v>
      </c>
      <c r="E39" s="9">
        <f t="shared" si="2"/>
        <v>0.80055011941000309</v>
      </c>
    </row>
    <row r="40" spans="3:17" x14ac:dyDescent="0.2">
      <c r="C40">
        <f t="shared" si="3"/>
        <v>9.1999999999999886</v>
      </c>
      <c r="D40" s="36">
        <f t="shared" ref="D40:D71" si="4" xml:space="preserve"> $D$2*C40*C40+$D$3*C40 +$D$4</f>
        <v>24.218755750800014</v>
      </c>
      <c r="E40" s="9">
        <f t="shared" ref="E40:E71" si="5">$E$2*C40^3+$E$3*C40^2 +$E$4*C40 +$E$5</f>
        <v>0.7888002664800009</v>
      </c>
    </row>
    <row r="41" spans="3:17" ht="12" customHeight="1" x14ac:dyDescent="0.2">
      <c r="C41">
        <f t="shared" ref="C41:C72" si="6">C40+0.1</f>
        <v>9.2999999999999883</v>
      </c>
      <c r="D41" s="36">
        <f t="shared" si="4"/>
        <v>23.91799453729999</v>
      </c>
      <c r="E41" s="9">
        <f t="shared" si="5"/>
        <v>0.77607974647000155</v>
      </c>
    </row>
    <row r="42" spans="3:17" x14ac:dyDescent="0.2">
      <c r="C42">
        <f t="shared" si="6"/>
        <v>9.3999999999999879</v>
      </c>
      <c r="D42" s="36">
        <f t="shared" si="4"/>
        <v>23.637027531200005</v>
      </c>
      <c r="E42" s="9">
        <f t="shared" si="5"/>
        <v>0.76245698464000178</v>
      </c>
    </row>
    <row r="43" spans="3:17" x14ac:dyDescent="0.2">
      <c r="C43">
        <f t="shared" si="6"/>
        <v>9.4999999999999876</v>
      </c>
      <c r="D43" s="36">
        <f t="shared" si="4"/>
        <v>23.375854732500017</v>
      </c>
      <c r="E43" s="9">
        <f t="shared" si="5"/>
        <v>0.74800040624999831</v>
      </c>
      <c r="Q43" s="36"/>
    </row>
    <row r="44" spans="3:17" x14ac:dyDescent="0.2">
      <c r="C44">
        <f t="shared" si="6"/>
        <v>9.5999999999999872</v>
      </c>
      <c r="D44" s="36">
        <f t="shared" si="4"/>
        <v>23.134476141200011</v>
      </c>
      <c r="E44" s="9">
        <f t="shared" si="5"/>
        <v>0.73277843656000208</v>
      </c>
      <c r="Q44" s="36"/>
    </row>
    <row r="45" spans="3:17" x14ac:dyDescent="0.2">
      <c r="C45">
        <f t="shared" si="6"/>
        <v>9.6999999999999869</v>
      </c>
      <c r="D45" s="36">
        <f t="shared" si="4"/>
        <v>22.912891757300017</v>
      </c>
      <c r="E45" s="9">
        <f t="shared" si="5"/>
        <v>0.71685950082999561</v>
      </c>
      <c r="Q45" s="36"/>
    </row>
    <row r="46" spans="3:17" x14ac:dyDescent="0.2">
      <c r="C46">
        <f t="shared" si="6"/>
        <v>9.7999999999999865</v>
      </c>
      <c r="D46" s="36">
        <f t="shared" si="4"/>
        <v>22.711101580799991</v>
      </c>
      <c r="E46" s="9">
        <f t="shared" si="5"/>
        <v>0.7003120243200005</v>
      </c>
      <c r="O46" s="9"/>
      <c r="Q46" s="36"/>
    </row>
    <row r="47" spans="3:17" x14ac:dyDescent="0.2">
      <c r="C47">
        <f t="shared" si="6"/>
        <v>9.8999999999999861</v>
      </c>
      <c r="D47" s="36">
        <f t="shared" si="4"/>
        <v>22.529105611700004</v>
      </c>
      <c r="E47" s="9">
        <f t="shared" si="5"/>
        <v>0.68320443229000283</v>
      </c>
      <c r="K47" s="40"/>
      <c r="Q47" s="36"/>
    </row>
    <row r="48" spans="3:17" x14ac:dyDescent="0.2">
      <c r="C48">
        <f t="shared" si="6"/>
        <v>9.9999999999999858</v>
      </c>
      <c r="D48" s="36">
        <f t="shared" si="4"/>
        <v>22.36690385</v>
      </c>
      <c r="E48" s="9">
        <f t="shared" si="5"/>
        <v>0.66560514999999576</v>
      </c>
      <c r="K48" s="40"/>
      <c r="N48" s="9"/>
      <c r="Q48" s="36"/>
    </row>
    <row r="49" spans="3:11" x14ac:dyDescent="0.2">
      <c r="C49">
        <f t="shared" si="6"/>
        <v>10.099999999999985</v>
      </c>
      <c r="D49" s="36">
        <f t="shared" si="4"/>
        <v>22.224496295700007</v>
      </c>
      <c r="E49" s="9">
        <f t="shared" si="5"/>
        <v>0.64758260271000445</v>
      </c>
      <c r="H49" s="9"/>
      <c r="K49" s="40"/>
    </row>
    <row r="50" spans="3:11" x14ac:dyDescent="0.2">
      <c r="C50">
        <f t="shared" si="6"/>
        <v>10.199999999999985</v>
      </c>
      <c r="D50" s="36">
        <f t="shared" si="4"/>
        <v>22.101882948799982</v>
      </c>
      <c r="E50" s="9">
        <f t="shared" si="5"/>
        <v>0.62920521568000787</v>
      </c>
      <c r="K50" s="40"/>
    </row>
    <row r="51" spans="3:11" x14ac:dyDescent="0.2">
      <c r="C51">
        <f t="shared" si="6"/>
        <v>10.299999999999985</v>
      </c>
      <c r="D51" s="36">
        <f t="shared" si="4"/>
        <v>21.999063809299997</v>
      </c>
      <c r="E51" s="9">
        <f t="shared" si="5"/>
        <v>0.61054141416999919</v>
      </c>
      <c r="K51" s="40"/>
    </row>
    <row r="52" spans="3:11" x14ac:dyDescent="0.2">
      <c r="C52">
        <f t="shared" si="6"/>
        <v>10.399999999999984</v>
      </c>
      <c r="D52" s="36">
        <f t="shared" si="4"/>
        <v>21.916038877199981</v>
      </c>
      <c r="E52" s="9">
        <f t="shared" si="5"/>
        <v>0.59165962344000711</v>
      </c>
      <c r="K52" s="40"/>
    </row>
    <row r="53" spans="3:11" x14ac:dyDescent="0.2">
      <c r="C53">
        <f t="shared" si="6"/>
        <v>10.499999999999984</v>
      </c>
      <c r="D53" s="36">
        <f t="shared" si="4"/>
        <v>21.852808152499989</v>
      </c>
      <c r="E53" s="9">
        <f t="shared" si="5"/>
        <v>0.57262826874999639</v>
      </c>
      <c r="J53" s="40"/>
      <c r="K53" s="40"/>
    </row>
    <row r="54" spans="3:11" x14ac:dyDescent="0.2">
      <c r="C54">
        <f t="shared" si="6"/>
        <v>10.599999999999984</v>
      </c>
      <c r="D54" s="36">
        <f t="shared" si="4"/>
        <v>21.809371635199994</v>
      </c>
      <c r="E54" s="9">
        <f t="shared" si="5"/>
        <v>0.55351577536000285</v>
      </c>
      <c r="J54" s="40"/>
      <c r="K54" s="40"/>
    </row>
    <row r="55" spans="3:11" x14ac:dyDescent="0.2">
      <c r="C55">
        <f t="shared" si="6"/>
        <v>10.699999999999983</v>
      </c>
      <c r="D55" s="36">
        <f t="shared" si="4"/>
        <v>21.785729325299982</v>
      </c>
      <c r="E55" s="9">
        <f t="shared" si="5"/>
        <v>0.53439056853000544</v>
      </c>
      <c r="J55" s="40"/>
      <c r="K55" s="40"/>
    </row>
    <row r="56" spans="3:11" x14ac:dyDescent="0.2">
      <c r="C56">
        <f t="shared" si="6"/>
        <v>10.799999999999983</v>
      </c>
      <c r="D56" s="36">
        <f t="shared" si="4"/>
        <v>21.781881222799967</v>
      </c>
      <c r="E56" s="9">
        <f t="shared" si="5"/>
        <v>0.51532107352000089</v>
      </c>
      <c r="J56" s="40"/>
      <c r="K56" s="40"/>
    </row>
    <row r="57" spans="3:11" x14ac:dyDescent="0.2">
      <c r="C57">
        <f t="shared" si="6"/>
        <v>10.899999999999983</v>
      </c>
      <c r="D57" s="36">
        <f t="shared" si="4"/>
        <v>21.797827327699977</v>
      </c>
      <c r="E57" s="9">
        <f t="shared" si="5"/>
        <v>0.49637571559000726</v>
      </c>
      <c r="J57" s="40"/>
      <c r="K57" s="40"/>
    </row>
    <row r="58" spans="3:11" x14ac:dyDescent="0.2">
      <c r="C58">
        <f t="shared" si="6"/>
        <v>10.999999999999982</v>
      </c>
      <c r="D58" s="36">
        <f t="shared" si="4"/>
        <v>21.833567639999984</v>
      </c>
      <c r="E58" s="9">
        <f t="shared" si="5"/>
        <v>0.47762292000000706</v>
      </c>
      <c r="J58" s="40"/>
      <c r="K58" s="40"/>
    </row>
    <row r="59" spans="3:11" x14ac:dyDescent="0.2">
      <c r="C59">
        <f t="shared" si="6"/>
        <v>11.099999999999982</v>
      </c>
      <c r="D59" s="36">
        <f t="shared" si="4"/>
        <v>21.889102159699959</v>
      </c>
      <c r="E59" s="9">
        <f t="shared" si="5"/>
        <v>0.45913111201000412</v>
      </c>
      <c r="J59" s="40"/>
      <c r="K59" s="40"/>
    </row>
    <row r="60" spans="3:11" x14ac:dyDescent="0.2">
      <c r="C60">
        <f t="shared" si="6"/>
        <v>11.199999999999982</v>
      </c>
      <c r="D60" s="36">
        <f t="shared" si="4"/>
        <v>21.964430886799946</v>
      </c>
      <c r="E60" s="9">
        <f t="shared" si="5"/>
        <v>0.44096871688000583</v>
      </c>
      <c r="J60" s="40"/>
      <c r="K60" s="40"/>
    </row>
    <row r="61" spans="3:11" x14ac:dyDescent="0.2">
      <c r="C61">
        <f t="shared" si="6"/>
        <v>11.299999999999981</v>
      </c>
      <c r="D61" s="36">
        <f t="shared" si="4"/>
        <v>22.059553821299957</v>
      </c>
      <c r="E61" s="9">
        <f t="shared" si="5"/>
        <v>0.42320415986999471</v>
      </c>
      <c r="J61" s="40"/>
      <c r="K61" s="40"/>
    </row>
    <row r="62" spans="3:11" x14ac:dyDescent="0.2">
      <c r="C62">
        <f t="shared" si="6"/>
        <v>11.399999999999981</v>
      </c>
      <c r="D62" s="36">
        <f t="shared" si="4"/>
        <v>22.174470963199951</v>
      </c>
      <c r="E62" s="9">
        <f t="shared" si="5"/>
        <v>0.40590586624000657</v>
      </c>
      <c r="J62" s="40"/>
      <c r="K62" s="40"/>
    </row>
    <row r="63" spans="3:11" x14ac:dyDescent="0.2">
      <c r="C63">
        <f t="shared" si="6"/>
        <v>11.49999999999998</v>
      </c>
      <c r="D63" s="36">
        <f t="shared" si="4"/>
        <v>22.309182312499956</v>
      </c>
      <c r="E63" s="9">
        <f t="shared" si="5"/>
        <v>0.38914226125000972</v>
      </c>
      <c r="J63" s="40"/>
      <c r="K63" s="40"/>
    </row>
    <row r="64" spans="3:11" x14ac:dyDescent="0.2">
      <c r="C64">
        <f t="shared" si="6"/>
        <v>11.59999999999998</v>
      </c>
      <c r="D64" s="36">
        <f t="shared" si="4"/>
        <v>22.46368786919993</v>
      </c>
      <c r="E64" s="9">
        <f t="shared" si="5"/>
        <v>0.37298177015999734</v>
      </c>
      <c r="J64" s="40"/>
      <c r="K64" s="40"/>
    </row>
    <row r="65" spans="3:11" x14ac:dyDescent="0.2">
      <c r="C65">
        <f t="shared" si="6"/>
        <v>11.69999999999998</v>
      </c>
      <c r="D65" s="36">
        <f t="shared" si="4"/>
        <v>22.637987633299929</v>
      </c>
      <c r="E65" s="9">
        <f t="shared" si="5"/>
        <v>0.35749281823000167</v>
      </c>
      <c r="J65" s="40"/>
      <c r="K65" s="40"/>
    </row>
    <row r="66" spans="3:11" x14ac:dyDescent="0.2">
      <c r="C66">
        <f t="shared" si="6"/>
        <v>11.799999999999979</v>
      </c>
      <c r="D66" s="36">
        <f t="shared" si="4"/>
        <v>22.832081604799924</v>
      </c>
      <c r="E66" s="9">
        <f t="shared" si="5"/>
        <v>0.34274383071999814</v>
      </c>
      <c r="J66" s="40"/>
      <c r="K66" s="40"/>
    </row>
    <row r="67" spans="3:11" x14ac:dyDescent="0.2">
      <c r="C67">
        <f t="shared" si="6"/>
        <v>11.899999999999979</v>
      </c>
      <c r="D67" s="36">
        <f t="shared" si="4"/>
        <v>23.045969783699945</v>
      </c>
      <c r="E67" s="9">
        <f t="shared" si="5"/>
        <v>0.32880323289000124</v>
      </c>
      <c r="J67" s="40"/>
      <c r="K67" s="40"/>
    </row>
    <row r="68" spans="3:11" x14ac:dyDescent="0.2">
      <c r="C68">
        <f t="shared" si="6"/>
        <v>11.999999999999979</v>
      </c>
      <c r="D68" s="36">
        <f t="shared" si="4"/>
        <v>23.279652169999906</v>
      </c>
      <c r="E68" s="9">
        <f t="shared" si="5"/>
        <v>0.31573945000000769</v>
      </c>
      <c r="J68" s="40"/>
      <c r="K68" s="40"/>
    </row>
    <row r="69" spans="3:11" x14ac:dyDescent="0.2">
      <c r="C69">
        <f t="shared" si="6"/>
        <v>12.099999999999978</v>
      </c>
      <c r="D69" s="36">
        <f t="shared" si="4"/>
        <v>23.533128763699921</v>
      </c>
      <c r="E69" s="9">
        <f t="shared" si="5"/>
        <v>0.30362090731000357</v>
      </c>
      <c r="J69" s="40"/>
      <c r="K69" s="40"/>
    </row>
    <row r="70" spans="3:11" x14ac:dyDescent="0.2">
      <c r="C70">
        <f t="shared" si="6"/>
        <v>12.199999999999978</v>
      </c>
      <c r="D70" s="36">
        <f t="shared" si="4"/>
        <v>23.806399564799932</v>
      </c>
      <c r="E70" s="9">
        <f t="shared" si="5"/>
        <v>0.29251603007999982</v>
      </c>
      <c r="J70" s="40"/>
      <c r="K70" s="40"/>
    </row>
    <row r="71" spans="3:11" x14ac:dyDescent="0.2">
      <c r="C71">
        <f t="shared" si="6"/>
        <v>12.299999999999978</v>
      </c>
      <c r="D71" s="36">
        <f t="shared" si="4"/>
        <v>24.099464573299912</v>
      </c>
      <c r="E71" s="9">
        <f t="shared" si="5"/>
        <v>0.28249324357000027</v>
      </c>
      <c r="J71" s="40"/>
      <c r="K71" s="40"/>
    </row>
    <row r="72" spans="3:11" x14ac:dyDescent="0.2">
      <c r="C72">
        <f t="shared" si="6"/>
        <v>12.399999999999977</v>
      </c>
      <c r="D72" s="36">
        <f t="shared" ref="D72:D98" si="7" xml:space="preserve"> $D$2*C72*C72+$D$3*C72 +$D$4</f>
        <v>24.412323789199888</v>
      </c>
      <c r="E72" s="9">
        <f t="shared" ref="E72:E98" si="8">$E$2*C72^3+$E$3*C72^2 +$E$4*C72 +$E$5</f>
        <v>0.27362097304000166</v>
      </c>
      <c r="J72" s="40"/>
      <c r="K72" s="40"/>
    </row>
    <row r="73" spans="3:11" x14ac:dyDescent="0.2">
      <c r="C73">
        <f t="shared" ref="C73:C98" si="9">C72+0.1</f>
        <v>12.499999999999977</v>
      </c>
      <c r="D73" s="36">
        <f t="shared" si="7"/>
        <v>24.744977212499919</v>
      </c>
      <c r="E73" s="9">
        <f t="shared" si="8"/>
        <v>0.2659676437500007</v>
      </c>
      <c r="J73" s="40"/>
      <c r="K73" s="40"/>
    </row>
    <row r="74" spans="3:11" x14ac:dyDescent="0.2">
      <c r="C74">
        <f t="shared" si="9"/>
        <v>12.599999999999977</v>
      </c>
      <c r="D74" s="36">
        <f t="shared" si="7"/>
        <v>25.097424843199889</v>
      </c>
      <c r="E74" s="9">
        <f t="shared" si="8"/>
        <v>0.25960168096000125</v>
      </c>
      <c r="J74" s="40"/>
      <c r="K74" s="40"/>
    </row>
    <row r="75" spans="3:11" x14ac:dyDescent="0.2">
      <c r="C75">
        <f t="shared" si="9"/>
        <v>12.699999999999976</v>
      </c>
      <c r="D75" s="36">
        <f t="shared" si="7"/>
        <v>25.469666681299856</v>
      </c>
      <c r="E75" s="9">
        <f t="shared" si="8"/>
        <v>0.25459150992999291</v>
      </c>
      <c r="J75" s="40"/>
      <c r="K75" s="40"/>
    </row>
    <row r="76" spans="3:11" x14ac:dyDescent="0.2">
      <c r="C76">
        <f t="shared" si="9"/>
        <v>12.799999999999976</v>
      </c>
      <c r="D76" s="36">
        <f t="shared" si="7"/>
        <v>25.861702726799876</v>
      </c>
      <c r="E76" s="9">
        <f t="shared" si="8"/>
        <v>0.25100555592000084</v>
      </c>
      <c r="J76" s="40"/>
      <c r="K76" s="40"/>
    </row>
    <row r="77" spans="3:11" x14ac:dyDescent="0.2">
      <c r="C77">
        <f t="shared" si="9"/>
        <v>12.899999999999975</v>
      </c>
      <c r="D77" s="36">
        <f t="shared" si="7"/>
        <v>26.273532979699866</v>
      </c>
      <c r="E77" s="9">
        <f t="shared" si="8"/>
        <v>0.24891224418999336</v>
      </c>
      <c r="J77" s="40"/>
      <c r="K77" s="40"/>
    </row>
    <row r="78" spans="3:11" x14ac:dyDescent="0.2">
      <c r="C78">
        <f t="shared" si="9"/>
        <v>12.999999999999975</v>
      </c>
      <c r="D78" s="36">
        <f t="shared" si="7"/>
        <v>26.70515743999988</v>
      </c>
      <c r="E78" s="9">
        <f t="shared" si="8"/>
        <v>0.24838000000000271</v>
      </c>
      <c r="J78" s="36"/>
      <c r="K78" s="9"/>
    </row>
    <row r="79" spans="3:11" x14ac:dyDescent="0.2">
      <c r="C79">
        <f t="shared" si="9"/>
        <v>13.099999999999975</v>
      </c>
      <c r="D79" s="36">
        <f t="shared" si="7"/>
        <v>27.156576107699863</v>
      </c>
      <c r="E79" s="9">
        <f t="shared" si="8"/>
        <v>0.2494772486099972</v>
      </c>
      <c r="J79" s="36"/>
      <c r="K79" s="9"/>
    </row>
    <row r="80" spans="3:11" x14ac:dyDescent="0.2">
      <c r="C80">
        <f t="shared" si="9"/>
        <v>13.199999999999974</v>
      </c>
      <c r="D80" s="36">
        <f t="shared" si="7"/>
        <v>27.627788982799814</v>
      </c>
      <c r="E80" s="9">
        <f t="shared" si="8"/>
        <v>0.25227241527999489</v>
      </c>
      <c r="J80" s="36"/>
      <c r="K80" s="9"/>
    </row>
    <row r="81" spans="3:11" x14ac:dyDescent="0.2">
      <c r="C81">
        <f t="shared" si="9"/>
        <v>13.299999999999974</v>
      </c>
      <c r="D81" s="36">
        <f t="shared" si="7"/>
        <v>28.118796065299847</v>
      </c>
      <c r="E81" s="9">
        <f t="shared" si="8"/>
        <v>0.2568339252699996</v>
      </c>
      <c r="J81" s="36"/>
      <c r="K81" s="9"/>
    </row>
    <row r="82" spans="3:11" x14ac:dyDescent="0.2">
      <c r="C82">
        <f t="shared" si="9"/>
        <v>13.399999999999974</v>
      </c>
      <c r="D82" s="36">
        <f t="shared" si="7"/>
        <v>28.62959735519982</v>
      </c>
      <c r="E82" s="9">
        <f t="shared" si="8"/>
        <v>0.26323020384000095</v>
      </c>
      <c r="J82" s="36"/>
      <c r="K82" s="9"/>
    </row>
    <row r="83" spans="3:11" x14ac:dyDescent="0.2">
      <c r="C83">
        <f t="shared" si="9"/>
        <v>13.499999999999973</v>
      </c>
      <c r="D83" s="36">
        <f t="shared" si="7"/>
        <v>29.160192852499875</v>
      </c>
      <c r="E83" s="9">
        <f t="shared" si="8"/>
        <v>0.27152967624998858</v>
      </c>
      <c r="J83" s="36"/>
      <c r="K83" s="9"/>
    </row>
    <row r="84" spans="3:11" x14ac:dyDescent="0.2">
      <c r="C84">
        <f t="shared" si="9"/>
        <v>13.599999999999973</v>
      </c>
      <c r="D84" s="36">
        <f t="shared" si="7"/>
        <v>29.710582557199814</v>
      </c>
      <c r="E84" s="9">
        <f t="shared" si="8"/>
        <v>0.28180076775999474</v>
      </c>
      <c r="J84" s="36"/>
      <c r="K84" s="9"/>
    </row>
    <row r="85" spans="3:11" x14ac:dyDescent="0.2">
      <c r="C85">
        <f t="shared" si="9"/>
        <v>13.699999999999973</v>
      </c>
      <c r="D85" s="36">
        <f t="shared" si="7"/>
        <v>30.280766469299806</v>
      </c>
      <c r="E85" s="9">
        <f t="shared" si="8"/>
        <v>0.29411190362998774</v>
      </c>
      <c r="J85" s="36"/>
      <c r="K85" s="9"/>
    </row>
    <row r="86" spans="3:11" x14ac:dyDescent="0.2">
      <c r="C86">
        <f t="shared" si="9"/>
        <v>13.799999999999972</v>
      </c>
      <c r="D86" s="36">
        <f t="shared" si="7"/>
        <v>30.870744588799823</v>
      </c>
      <c r="E86" s="9">
        <f t="shared" si="8"/>
        <v>0.30853150911999982</v>
      </c>
      <c r="J86" s="36"/>
      <c r="K86" s="9"/>
    </row>
    <row r="87" spans="3:11" x14ac:dyDescent="0.2">
      <c r="C87">
        <f t="shared" si="9"/>
        <v>13.899999999999972</v>
      </c>
      <c r="D87" s="36">
        <f t="shared" si="7"/>
        <v>31.480516915699809</v>
      </c>
      <c r="E87" s="9">
        <f t="shared" si="8"/>
        <v>0.32512800948999931</v>
      </c>
      <c r="J87" s="36"/>
      <c r="K87" s="9"/>
    </row>
    <row r="88" spans="3:11" x14ac:dyDescent="0.2">
      <c r="C88">
        <f t="shared" si="9"/>
        <v>13.999999999999972</v>
      </c>
      <c r="D88" s="36">
        <f t="shared" si="7"/>
        <v>32.11008344999982</v>
      </c>
      <c r="E88" s="9">
        <f t="shared" si="8"/>
        <v>0.34396982999999004</v>
      </c>
      <c r="J88" s="36"/>
      <c r="K88" s="9"/>
    </row>
    <row r="89" spans="3:11" x14ac:dyDescent="0.2">
      <c r="C89">
        <f t="shared" si="9"/>
        <v>14.099999999999971</v>
      </c>
      <c r="D89" s="36">
        <f t="shared" si="7"/>
        <v>32.759444191699799</v>
      </c>
      <c r="E89" s="9">
        <f t="shared" si="8"/>
        <v>0.36512539591000426</v>
      </c>
      <c r="J89" s="36"/>
      <c r="K89" s="9"/>
    </row>
    <row r="90" spans="3:11" x14ac:dyDescent="0.2">
      <c r="C90">
        <f t="shared" si="9"/>
        <v>14.199999999999971</v>
      </c>
      <c r="D90" s="36">
        <f t="shared" si="7"/>
        <v>33.428599140799776</v>
      </c>
      <c r="E90" s="9">
        <f t="shared" si="8"/>
        <v>0.38866313247999607</v>
      </c>
      <c r="J90" s="36"/>
      <c r="K90" s="9"/>
    </row>
    <row r="91" spans="3:11" x14ac:dyDescent="0.2">
      <c r="C91">
        <f t="shared" si="9"/>
        <v>14.299999999999971</v>
      </c>
      <c r="D91" s="36">
        <f t="shared" si="7"/>
        <v>34.117548297299805</v>
      </c>
      <c r="E91" s="9">
        <f t="shared" si="8"/>
        <v>0.41465146496998351</v>
      </c>
      <c r="J91" s="36"/>
      <c r="K91" s="9"/>
    </row>
    <row r="92" spans="3:11" x14ac:dyDescent="0.2">
      <c r="C92">
        <f t="shared" si="9"/>
        <v>14.39999999999997</v>
      </c>
      <c r="D92" s="36">
        <f t="shared" si="7"/>
        <v>34.826291661199747</v>
      </c>
      <c r="E92" s="9">
        <f t="shared" si="8"/>
        <v>0.44315881863999884</v>
      </c>
      <c r="J92" s="36"/>
      <c r="K92" s="9"/>
    </row>
    <row r="93" spans="3:11" x14ac:dyDescent="0.2">
      <c r="C93">
        <f t="shared" si="9"/>
        <v>14.49999999999997</v>
      </c>
      <c r="D93" s="36">
        <f t="shared" si="7"/>
        <v>35.554829232499713</v>
      </c>
      <c r="E93" s="9">
        <f t="shared" si="8"/>
        <v>0.47425361874998195</v>
      </c>
      <c r="J93" s="36"/>
      <c r="K93" s="9"/>
    </row>
    <row r="94" spans="3:11" x14ac:dyDescent="0.2">
      <c r="C94">
        <f t="shared" si="9"/>
        <v>14.599999999999969</v>
      </c>
      <c r="D94" s="36">
        <f t="shared" si="7"/>
        <v>36.303161011199762</v>
      </c>
      <c r="E94" s="9">
        <f t="shared" si="8"/>
        <v>0.50800429055998642</v>
      </c>
      <c r="J94" s="36"/>
      <c r="K94" s="9"/>
    </row>
    <row r="95" spans="3:11" x14ac:dyDescent="0.2">
      <c r="C95">
        <f t="shared" si="9"/>
        <v>14.699999999999969</v>
      </c>
      <c r="D95" s="36">
        <f t="shared" si="7"/>
        <v>37.071286997299723</v>
      </c>
      <c r="E95" s="9">
        <f t="shared" si="8"/>
        <v>0.54447925932998764</v>
      </c>
      <c r="J95" s="36"/>
      <c r="K95" s="9"/>
    </row>
    <row r="96" spans="3:11" x14ac:dyDescent="0.2">
      <c r="C96">
        <f t="shared" si="9"/>
        <v>14.799999999999969</v>
      </c>
      <c r="D96" s="36">
        <f t="shared" si="7"/>
        <v>37.859207190799737</v>
      </c>
      <c r="E96" s="9">
        <f t="shared" si="8"/>
        <v>0.58374695031998236</v>
      </c>
      <c r="J96" s="36"/>
      <c r="K96" s="9"/>
    </row>
    <row r="97" spans="3:11" x14ac:dyDescent="0.2">
      <c r="C97">
        <f t="shared" si="9"/>
        <v>14.899999999999968</v>
      </c>
      <c r="D97" s="36">
        <f t="shared" si="7"/>
        <v>38.666921591699719</v>
      </c>
      <c r="E97" s="9">
        <f t="shared" si="8"/>
        <v>0.62587578878997441</v>
      </c>
      <c r="J97" s="36"/>
      <c r="K97" s="9"/>
    </row>
    <row r="98" spans="3:11" x14ac:dyDescent="0.2">
      <c r="C98">
        <f t="shared" si="9"/>
        <v>14.999999999999968</v>
      </c>
      <c r="D98" s="36">
        <f t="shared" si="7"/>
        <v>39.494430199999698</v>
      </c>
      <c r="E98" s="9">
        <f t="shared" si="8"/>
        <v>0.67093419999998183</v>
      </c>
      <c r="J98" s="36"/>
      <c r="K98" s="9"/>
    </row>
    <row r="99" spans="3:11" x14ac:dyDescent="0.2">
      <c r="D99" s="36"/>
      <c r="J99" s="36"/>
      <c r="K99" s="9"/>
    </row>
    <row r="100" spans="3:11" x14ac:dyDescent="0.2">
      <c r="D100" s="36"/>
      <c r="J100" s="36"/>
      <c r="K100" s="9"/>
    </row>
    <row r="101" spans="3:11" x14ac:dyDescent="0.2">
      <c r="D101" s="36"/>
      <c r="J101" s="36"/>
      <c r="K101" s="9"/>
    </row>
    <row r="102" spans="3:11" x14ac:dyDescent="0.2">
      <c r="D102" s="36"/>
      <c r="J102" s="36"/>
      <c r="K102" s="9"/>
    </row>
    <row r="103" spans="3:11" x14ac:dyDescent="0.2">
      <c r="D103" s="36"/>
      <c r="J103" s="36"/>
      <c r="K103" s="9"/>
    </row>
    <row r="104" spans="3:11" x14ac:dyDescent="0.2">
      <c r="D104" s="36"/>
      <c r="J104" s="36"/>
      <c r="K104" s="9"/>
    </row>
    <row r="105" spans="3:11" x14ac:dyDescent="0.2">
      <c r="D105" s="36"/>
      <c r="J105" s="36"/>
      <c r="K105" s="9"/>
    </row>
    <row r="106" spans="3:11" x14ac:dyDescent="0.2">
      <c r="D106" s="36"/>
      <c r="J106" s="36"/>
      <c r="K106" s="9"/>
    </row>
    <row r="107" spans="3:11" x14ac:dyDescent="0.2">
      <c r="D107" s="36"/>
      <c r="J107" s="36"/>
      <c r="K107" s="9"/>
    </row>
    <row r="108" spans="3:11" x14ac:dyDescent="0.2">
      <c r="D108" s="36"/>
      <c r="J108" s="36"/>
      <c r="K108" s="9"/>
    </row>
    <row r="109" spans="3:11" x14ac:dyDescent="0.2">
      <c r="D109" s="36"/>
      <c r="J109" s="36"/>
      <c r="K109" s="9"/>
    </row>
    <row r="110" spans="3:11" x14ac:dyDescent="0.2">
      <c r="D110" s="36"/>
      <c r="J110" s="36"/>
      <c r="K110" s="9"/>
    </row>
    <row r="111" spans="3:11" x14ac:dyDescent="0.2">
      <c r="D111" s="36"/>
      <c r="J111" s="36"/>
      <c r="K111" s="9"/>
    </row>
    <row r="112" spans="3:11" x14ac:dyDescent="0.2">
      <c r="D112" s="36"/>
      <c r="J112" s="36"/>
      <c r="K112" s="9"/>
    </row>
    <row r="113" spans="4:11" x14ac:dyDescent="0.2">
      <c r="D113" s="36"/>
      <c r="J113" s="36"/>
      <c r="K113" s="9"/>
    </row>
    <row r="114" spans="4:11" x14ac:dyDescent="0.2">
      <c r="D114" s="36"/>
      <c r="J114" s="36"/>
      <c r="K114" s="9"/>
    </row>
    <row r="115" spans="4:11" x14ac:dyDescent="0.2">
      <c r="D115" s="36"/>
      <c r="J115" s="36"/>
      <c r="K115" s="9"/>
    </row>
    <row r="116" spans="4:11" x14ac:dyDescent="0.2">
      <c r="D116" s="36"/>
      <c r="J116" s="36"/>
      <c r="K116" s="9"/>
    </row>
    <row r="117" spans="4:11" x14ac:dyDescent="0.2">
      <c r="D117" s="36"/>
      <c r="J117" s="36"/>
      <c r="K117" s="9"/>
    </row>
    <row r="118" spans="4:11" x14ac:dyDescent="0.2">
      <c r="D118" s="36"/>
      <c r="J118" s="36"/>
      <c r="K118" s="9"/>
    </row>
    <row r="119" spans="4:11" x14ac:dyDescent="0.2">
      <c r="D119" s="36"/>
      <c r="J119" s="36"/>
      <c r="K119" s="9"/>
    </row>
    <row r="120" spans="4:11" x14ac:dyDescent="0.2">
      <c r="D120" s="36"/>
      <c r="J120" s="36"/>
      <c r="K120" s="9"/>
    </row>
    <row r="121" spans="4:11" x14ac:dyDescent="0.2">
      <c r="D121" s="36"/>
      <c r="J121" s="36"/>
      <c r="K121" s="9"/>
    </row>
    <row r="122" spans="4:11" x14ac:dyDescent="0.2">
      <c r="D122" s="36"/>
      <c r="J122" s="36"/>
      <c r="K122" s="9"/>
    </row>
    <row r="123" spans="4:11" x14ac:dyDescent="0.2">
      <c r="D123" s="36"/>
      <c r="J123" s="36"/>
      <c r="K123" s="9"/>
    </row>
    <row r="124" spans="4:11" x14ac:dyDescent="0.2">
      <c r="D124" s="36"/>
      <c r="J124" s="36"/>
      <c r="K124" s="9"/>
    </row>
    <row r="125" spans="4:11" x14ac:dyDescent="0.2">
      <c r="D125" s="36"/>
      <c r="J125" s="36"/>
      <c r="K125" s="9"/>
    </row>
    <row r="126" spans="4:11" x14ac:dyDescent="0.2">
      <c r="D126" s="36"/>
      <c r="J126" s="36"/>
      <c r="K126" s="9"/>
    </row>
    <row r="127" spans="4:11" x14ac:dyDescent="0.2">
      <c r="D127" s="36"/>
      <c r="J127" s="36"/>
      <c r="K127" s="9"/>
    </row>
    <row r="128" spans="4:11" x14ac:dyDescent="0.2">
      <c r="D128" s="36"/>
      <c r="J128" s="36"/>
      <c r="K128" s="9"/>
    </row>
    <row r="129" spans="4:11" x14ac:dyDescent="0.2">
      <c r="D129" s="36"/>
      <c r="J129" s="36"/>
      <c r="K129" s="9"/>
    </row>
    <row r="130" spans="4:11" x14ac:dyDescent="0.2">
      <c r="D130" s="36"/>
      <c r="J130" s="36"/>
      <c r="K130" s="9"/>
    </row>
    <row r="131" spans="4:11" x14ac:dyDescent="0.2">
      <c r="D131" s="36"/>
      <c r="J131" s="36"/>
      <c r="K131" s="9"/>
    </row>
    <row r="132" spans="4:11" x14ac:dyDescent="0.2">
      <c r="D132" s="36"/>
      <c r="J132" s="36"/>
      <c r="K132" s="9"/>
    </row>
    <row r="133" spans="4:11" x14ac:dyDescent="0.2">
      <c r="D133" s="36"/>
      <c r="J133" s="36"/>
      <c r="K133" s="9"/>
    </row>
    <row r="134" spans="4:11" x14ac:dyDescent="0.2">
      <c r="D134" s="36"/>
      <c r="J134" s="36"/>
      <c r="K134" s="9"/>
    </row>
    <row r="135" spans="4:11" x14ac:dyDescent="0.2">
      <c r="D135" s="36"/>
      <c r="J135" s="36"/>
      <c r="K135" s="9"/>
    </row>
    <row r="136" spans="4:11" x14ac:dyDescent="0.2">
      <c r="D136" s="36"/>
      <c r="J136" s="36"/>
      <c r="K136" s="9"/>
    </row>
    <row r="137" spans="4:11" x14ac:dyDescent="0.2">
      <c r="D137" s="36"/>
      <c r="J137" s="36"/>
      <c r="K137" s="9"/>
    </row>
    <row r="138" spans="4:11" x14ac:dyDescent="0.2">
      <c r="D138" s="36"/>
      <c r="J138" s="36"/>
      <c r="K138" s="9"/>
    </row>
    <row r="139" spans="4:11" x14ac:dyDescent="0.2">
      <c r="D139" s="36"/>
      <c r="J139" s="36"/>
      <c r="K139" s="9"/>
    </row>
    <row r="140" spans="4:11" x14ac:dyDescent="0.2">
      <c r="D140" s="36"/>
      <c r="J140" s="36"/>
      <c r="K140" s="9"/>
    </row>
    <row r="141" spans="4:11" x14ac:dyDescent="0.2">
      <c r="D141" s="36"/>
      <c r="J141" s="36"/>
      <c r="K141" s="9"/>
    </row>
    <row r="142" spans="4:11" x14ac:dyDescent="0.2">
      <c r="D142" s="36"/>
      <c r="J142" s="36"/>
      <c r="K142" s="9"/>
    </row>
    <row r="143" spans="4:11" x14ac:dyDescent="0.2">
      <c r="D143" s="36"/>
      <c r="J143" s="36"/>
      <c r="K143" s="9"/>
    </row>
    <row r="144" spans="4:11" x14ac:dyDescent="0.2">
      <c r="D144" s="36"/>
      <c r="J144" s="36"/>
      <c r="K144" s="9"/>
    </row>
    <row r="145" spans="4:11" x14ac:dyDescent="0.2">
      <c r="D145" s="36"/>
      <c r="J145" s="36"/>
      <c r="K145" s="9"/>
    </row>
    <row r="146" spans="4:11" x14ac:dyDescent="0.2">
      <c r="D146" s="36"/>
      <c r="J146" s="36"/>
      <c r="K146" s="9"/>
    </row>
    <row r="147" spans="4:11" x14ac:dyDescent="0.2">
      <c r="D147" s="36"/>
      <c r="J147" s="36"/>
      <c r="K147" s="9"/>
    </row>
    <row r="148" spans="4:11" x14ac:dyDescent="0.2">
      <c r="D148" s="36"/>
      <c r="J148" s="36"/>
      <c r="K148" s="9"/>
    </row>
    <row r="149" spans="4:11" x14ac:dyDescent="0.2">
      <c r="D149" s="36"/>
      <c r="J149" s="36"/>
      <c r="K149" s="9"/>
    </row>
    <row r="150" spans="4:11" x14ac:dyDescent="0.2">
      <c r="D150" s="36"/>
      <c r="J150" s="36"/>
      <c r="K150" s="9"/>
    </row>
    <row r="151" spans="4:11" x14ac:dyDescent="0.2">
      <c r="D151" s="36"/>
      <c r="J151" s="36"/>
      <c r="K151" s="9"/>
    </row>
    <row r="152" spans="4:11" x14ac:dyDescent="0.2">
      <c r="D152" s="36"/>
      <c r="J152" s="36"/>
      <c r="K152" s="9"/>
    </row>
    <row r="153" spans="4:11" x14ac:dyDescent="0.2">
      <c r="D153" s="36"/>
      <c r="J153" s="36"/>
      <c r="K153" s="9"/>
    </row>
    <row r="154" spans="4:11" x14ac:dyDescent="0.2">
      <c r="D154" s="36"/>
      <c r="J154" s="36"/>
      <c r="K154" s="9"/>
    </row>
    <row r="155" spans="4:11" x14ac:dyDescent="0.2">
      <c r="D155" s="36"/>
      <c r="J155" s="36"/>
      <c r="K155" s="9"/>
    </row>
    <row r="156" spans="4:11" x14ac:dyDescent="0.2">
      <c r="D156" s="36"/>
      <c r="J156" s="36"/>
      <c r="K156" s="9"/>
    </row>
    <row r="157" spans="4:11" x14ac:dyDescent="0.2">
      <c r="D157" s="36"/>
      <c r="J157" s="36"/>
      <c r="K157" s="9"/>
    </row>
    <row r="158" spans="4:11" x14ac:dyDescent="0.2">
      <c r="D158" s="36"/>
      <c r="J158" s="36"/>
      <c r="K158" s="9"/>
    </row>
    <row r="159" spans="4:11" x14ac:dyDescent="0.2">
      <c r="D159" s="36"/>
      <c r="J159" s="36"/>
      <c r="K159" s="9"/>
    </row>
    <row r="160" spans="4:11" x14ac:dyDescent="0.2">
      <c r="D160" s="36"/>
      <c r="J160" s="36"/>
      <c r="K160" s="9"/>
    </row>
    <row r="161" spans="4:11" x14ac:dyDescent="0.2">
      <c r="D161" s="36"/>
      <c r="J161" s="36"/>
      <c r="K161" s="9"/>
    </row>
    <row r="162" spans="4:11" x14ac:dyDescent="0.2">
      <c r="D162" s="36"/>
      <c r="J162" s="36"/>
      <c r="K162" s="9"/>
    </row>
    <row r="163" spans="4:11" x14ac:dyDescent="0.2">
      <c r="D163" s="36"/>
      <c r="J163" s="36"/>
      <c r="K163" s="9"/>
    </row>
    <row r="164" spans="4:11" x14ac:dyDescent="0.2">
      <c r="D164" s="36"/>
      <c r="J164" s="36"/>
      <c r="K164" s="9"/>
    </row>
    <row r="165" spans="4:11" x14ac:dyDescent="0.2">
      <c r="D165" s="36"/>
      <c r="J165" s="36"/>
      <c r="K165" s="9"/>
    </row>
    <row r="166" spans="4:11" x14ac:dyDescent="0.2">
      <c r="D166" s="36"/>
      <c r="J166" s="36"/>
      <c r="K166" s="9"/>
    </row>
    <row r="167" spans="4:11" x14ac:dyDescent="0.2">
      <c r="D167" s="36"/>
      <c r="J167" s="36"/>
      <c r="K167" s="9"/>
    </row>
    <row r="168" spans="4:11" x14ac:dyDescent="0.2">
      <c r="D168" s="36"/>
      <c r="J168" s="36"/>
      <c r="K168" s="9"/>
    </row>
    <row r="169" spans="4:11" x14ac:dyDescent="0.2">
      <c r="D169" s="36"/>
      <c r="J169" s="36"/>
      <c r="K169" s="9"/>
    </row>
    <row r="170" spans="4:11" x14ac:dyDescent="0.2">
      <c r="D170" s="36"/>
      <c r="J170" s="36"/>
      <c r="K170" s="9"/>
    </row>
    <row r="171" spans="4:11" x14ac:dyDescent="0.2">
      <c r="D171" s="36"/>
      <c r="J171" s="36"/>
      <c r="K171" s="9"/>
    </row>
    <row r="172" spans="4:11" x14ac:dyDescent="0.2">
      <c r="D172" s="36"/>
      <c r="J172" s="36"/>
      <c r="K172" s="9"/>
    </row>
    <row r="173" spans="4:11" x14ac:dyDescent="0.2">
      <c r="D173" s="36"/>
      <c r="J173" s="36"/>
      <c r="K173" s="9"/>
    </row>
    <row r="174" spans="4:11" x14ac:dyDescent="0.2">
      <c r="D174" s="36"/>
      <c r="J174" s="36"/>
      <c r="K174" s="9"/>
    </row>
    <row r="175" spans="4:11" x14ac:dyDescent="0.2">
      <c r="D175" s="36"/>
      <c r="J175" s="36"/>
      <c r="K175" s="9"/>
    </row>
    <row r="176" spans="4:11" x14ac:dyDescent="0.2">
      <c r="D176" s="36"/>
      <c r="J176" s="36"/>
      <c r="K176" s="9"/>
    </row>
    <row r="177" spans="4:11" x14ac:dyDescent="0.2">
      <c r="D177" s="36"/>
      <c r="J177" s="36"/>
      <c r="K177" s="9"/>
    </row>
    <row r="178" spans="4:11" x14ac:dyDescent="0.2">
      <c r="D178" s="36"/>
      <c r="J178" s="36"/>
      <c r="K178" s="9"/>
    </row>
    <row r="179" spans="4:11" x14ac:dyDescent="0.2">
      <c r="D179" s="36"/>
      <c r="J179" s="36"/>
      <c r="K179" s="9"/>
    </row>
    <row r="180" spans="4:11" x14ac:dyDescent="0.2">
      <c r="D180" s="36"/>
      <c r="J180" s="36"/>
      <c r="K180" s="9"/>
    </row>
    <row r="181" spans="4:11" x14ac:dyDescent="0.2">
      <c r="D181" s="36"/>
      <c r="J181" s="36"/>
      <c r="K181" s="9"/>
    </row>
    <row r="182" spans="4:11" x14ac:dyDescent="0.2">
      <c r="D182" s="36"/>
      <c r="J182" s="36"/>
      <c r="K182" s="9"/>
    </row>
    <row r="183" spans="4:11" x14ac:dyDescent="0.2">
      <c r="D183" s="36"/>
      <c r="J183" s="36"/>
      <c r="K183" s="9"/>
    </row>
    <row r="184" spans="4:11" x14ac:dyDescent="0.2">
      <c r="D184" s="36"/>
      <c r="J184" s="36"/>
      <c r="K184" s="9"/>
    </row>
    <row r="185" spans="4:11" x14ac:dyDescent="0.2">
      <c r="D185" s="36"/>
      <c r="J185" s="36"/>
      <c r="K185" s="9"/>
    </row>
    <row r="186" spans="4:11" x14ac:dyDescent="0.2">
      <c r="D186" s="36"/>
      <c r="J186" s="36"/>
      <c r="K186" s="9"/>
    </row>
    <row r="187" spans="4:11" x14ac:dyDescent="0.2">
      <c r="D187" s="36"/>
      <c r="J187" s="36"/>
      <c r="K187" s="9"/>
    </row>
    <row r="188" spans="4:11" x14ac:dyDescent="0.2">
      <c r="D188" s="36"/>
      <c r="J188" s="36"/>
      <c r="K188" s="9"/>
    </row>
    <row r="189" spans="4:11" x14ac:dyDescent="0.2">
      <c r="D189" s="36"/>
      <c r="J189" s="36"/>
      <c r="K189" s="9"/>
    </row>
    <row r="190" spans="4:11" x14ac:dyDescent="0.2">
      <c r="D190" s="36"/>
      <c r="J190" s="36"/>
      <c r="K190" s="9"/>
    </row>
    <row r="191" spans="4:11" x14ac:dyDescent="0.2">
      <c r="D191" s="36"/>
      <c r="J191" s="36"/>
      <c r="K191" s="9"/>
    </row>
    <row r="192" spans="4:11" x14ac:dyDescent="0.2">
      <c r="D192" s="36"/>
      <c r="J192" s="36"/>
      <c r="K192" s="9"/>
    </row>
    <row r="193" spans="4:11" x14ac:dyDescent="0.2">
      <c r="D193" s="36"/>
      <c r="J193" s="36"/>
      <c r="K193" s="9"/>
    </row>
    <row r="194" spans="4:11" x14ac:dyDescent="0.2">
      <c r="D194" s="36"/>
      <c r="J194" s="36"/>
      <c r="K194" s="9"/>
    </row>
    <row r="195" spans="4:11" x14ac:dyDescent="0.2">
      <c r="D195" s="36"/>
      <c r="J195" s="36"/>
      <c r="K195" s="9"/>
    </row>
    <row r="196" spans="4:11" x14ac:dyDescent="0.2">
      <c r="D196" s="36"/>
      <c r="J196" s="36"/>
      <c r="K196" s="9"/>
    </row>
    <row r="197" spans="4:11" x14ac:dyDescent="0.2">
      <c r="D197" s="36"/>
      <c r="J197" s="36"/>
      <c r="K197" s="9"/>
    </row>
    <row r="198" spans="4:11" x14ac:dyDescent="0.2">
      <c r="D198" s="36"/>
      <c r="J198" s="36"/>
      <c r="K198" s="9"/>
    </row>
    <row r="199" spans="4:11" x14ac:dyDescent="0.2">
      <c r="D199" s="36"/>
      <c r="J199" s="36"/>
      <c r="K199" s="9"/>
    </row>
    <row r="200" spans="4:11" x14ac:dyDescent="0.2">
      <c r="D200" s="36"/>
      <c r="J200" s="36"/>
      <c r="K200" s="9"/>
    </row>
    <row r="201" spans="4:11" x14ac:dyDescent="0.2">
      <c r="D201" s="36"/>
      <c r="J201" s="36"/>
      <c r="K201" s="9"/>
    </row>
    <row r="202" spans="4:11" x14ac:dyDescent="0.2">
      <c r="D202" s="36"/>
      <c r="J202" s="36"/>
      <c r="K202" s="9"/>
    </row>
    <row r="203" spans="4:11" x14ac:dyDescent="0.2">
      <c r="D203" s="36"/>
      <c r="J203" s="36"/>
      <c r="K203" s="9"/>
    </row>
    <row r="204" spans="4:11" x14ac:dyDescent="0.2">
      <c r="D204" s="36"/>
      <c r="J204" s="36"/>
      <c r="K204" s="9"/>
    </row>
    <row r="205" spans="4:11" x14ac:dyDescent="0.2">
      <c r="D205" s="36"/>
      <c r="J205" s="36"/>
      <c r="K205" s="9"/>
    </row>
    <row r="206" spans="4:11" x14ac:dyDescent="0.2">
      <c r="D206" s="36"/>
      <c r="J206" s="36"/>
      <c r="K206" s="9"/>
    </row>
    <row r="207" spans="4:11" x14ac:dyDescent="0.2">
      <c r="D207" s="36"/>
      <c r="J207" s="36"/>
      <c r="K207" s="9"/>
    </row>
    <row r="208" spans="4:11" x14ac:dyDescent="0.2">
      <c r="D208" s="36"/>
      <c r="J208" s="36"/>
      <c r="K208" s="9"/>
    </row>
    <row r="209" spans="4:11" x14ac:dyDescent="0.2">
      <c r="D209" s="36"/>
      <c r="J209" s="36"/>
      <c r="K209" s="9"/>
    </row>
    <row r="210" spans="4:11" x14ac:dyDescent="0.2">
      <c r="D210" s="36"/>
      <c r="J210" s="36"/>
      <c r="K210" s="9"/>
    </row>
    <row r="211" spans="4:11" x14ac:dyDescent="0.2">
      <c r="D211" s="36"/>
      <c r="J211" s="36"/>
      <c r="K211" s="9"/>
    </row>
    <row r="212" spans="4:11" x14ac:dyDescent="0.2">
      <c r="D212" s="36"/>
      <c r="J212" s="36"/>
      <c r="K212" s="9"/>
    </row>
    <row r="213" spans="4:11" x14ac:dyDescent="0.2">
      <c r="D213" s="36"/>
      <c r="J213" s="36"/>
      <c r="K213" s="9"/>
    </row>
    <row r="214" spans="4:11" x14ac:dyDescent="0.2">
      <c r="D214" s="36"/>
      <c r="J214" s="36"/>
      <c r="K214" s="9"/>
    </row>
    <row r="215" spans="4:11" x14ac:dyDescent="0.2">
      <c r="D215" s="36"/>
      <c r="J215" s="36"/>
      <c r="K215" s="9"/>
    </row>
    <row r="216" spans="4:11" x14ac:dyDescent="0.2">
      <c r="D216" s="36"/>
      <c r="J216" s="36"/>
      <c r="K216" s="9"/>
    </row>
    <row r="217" spans="4:11" x14ac:dyDescent="0.2">
      <c r="D217" s="36"/>
      <c r="J217" s="36"/>
      <c r="K217" s="9"/>
    </row>
    <row r="218" spans="4:11" x14ac:dyDescent="0.2">
      <c r="D218" s="36"/>
      <c r="J218" s="36"/>
      <c r="K218" s="9"/>
    </row>
    <row r="219" spans="4:11" x14ac:dyDescent="0.2">
      <c r="D219" s="36"/>
      <c r="J219" s="36"/>
      <c r="K219" s="9"/>
    </row>
    <row r="220" spans="4:11" x14ac:dyDescent="0.2">
      <c r="D220" s="36"/>
      <c r="J220" s="36"/>
      <c r="K220" s="9"/>
    </row>
    <row r="221" spans="4:11" x14ac:dyDescent="0.2">
      <c r="D221" s="36"/>
      <c r="J221" s="36"/>
      <c r="K221" s="9"/>
    </row>
    <row r="222" spans="4:11" x14ac:dyDescent="0.2">
      <c r="D222" s="36"/>
      <c r="J222" s="36"/>
      <c r="K222" s="9"/>
    </row>
    <row r="223" spans="4:11" x14ac:dyDescent="0.2">
      <c r="D223" s="36"/>
      <c r="J223" s="36"/>
      <c r="K223" s="9"/>
    </row>
    <row r="224" spans="4:11" x14ac:dyDescent="0.2">
      <c r="D224" s="36"/>
      <c r="J224" s="36"/>
      <c r="K224" s="9"/>
    </row>
    <row r="225" spans="4:11" x14ac:dyDescent="0.2">
      <c r="D225" s="36"/>
      <c r="J225" s="36"/>
      <c r="K225" s="9"/>
    </row>
    <row r="226" spans="4:11" x14ac:dyDescent="0.2">
      <c r="D226" s="36"/>
      <c r="J226" s="36"/>
      <c r="K226" s="9"/>
    </row>
    <row r="227" spans="4:11" x14ac:dyDescent="0.2">
      <c r="D227" s="36"/>
      <c r="J227" s="36"/>
      <c r="K227" s="9"/>
    </row>
    <row r="228" spans="4:11" x14ac:dyDescent="0.2">
      <c r="D228" s="36"/>
      <c r="J228" s="36"/>
      <c r="K228" s="9"/>
    </row>
    <row r="229" spans="4:11" x14ac:dyDescent="0.2">
      <c r="D229" s="36"/>
      <c r="J229" s="36"/>
      <c r="K229" s="9"/>
    </row>
    <row r="230" spans="4:11" x14ac:dyDescent="0.2">
      <c r="D230" s="36"/>
      <c r="J230" s="36"/>
      <c r="K230" s="9"/>
    </row>
    <row r="231" spans="4:11" x14ac:dyDescent="0.2">
      <c r="D231" s="36"/>
      <c r="J231" s="36"/>
      <c r="K231" s="9"/>
    </row>
    <row r="232" spans="4:11" x14ac:dyDescent="0.2">
      <c r="D232" s="36"/>
      <c r="J232" s="36"/>
      <c r="K232" s="9"/>
    </row>
    <row r="233" spans="4:11" x14ac:dyDescent="0.2">
      <c r="D233" s="36"/>
      <c r="J233" s="36"/>
      <c r="K233" s="9"/>
    </row>
    <row r="234" spans="4:11" x14ac:dyDescent="0.2">
      <c r="D234" s="36"/>
      <c r="J234" s="36"/>
      <c r="K234" s="9"/>
    </row>
    <row r="235" spans="4:11" x14ac:dyDescent="0.2">
      <c r="D235" s="36"/>
      <c r="J235" s="36"/>
      <c r="K235" s="9"/>
    </row>
    <row r="236" spans="4:11" x14ac:dyDescent="0.2">
      <c r="D236" s="36"/>
      <c r="J236" s="36"/>
      <c r="K236" s="9"/>
    </row>
    <row r="237" spans="4:11" x14ac:dyDescent="0.2">
      <c r="D237" s="36"/>
      <c r="J237" s="36"/>
      <c r="K237" s="9"/>
    </row>
    <row r="238" spans="4:11" x14ac:dyDescent="0.2">
      <c r="D238" s="36"/>
      <c r="J238" s="36"/>
      <c r="K238" s="9"/>
    </row>
    <row r="239" spans="4:11" x14ac:dyDescent="0.2">
      <c r="D239" s="36"/>
      <c r="J239" s="36"/>
      <c r="K239" s="9"/>
    </row>
    <row r="240" spans="4:11" x14ac:dyDescent="0.2">
      <c r="D240" s="36"/>
      <c r="J240" s="36"/>
      <c r="K240" s="9"/>
    </row>
    <row r="241" spans="4:11" x14ac:dyDescent="0.2">
      <c r="D241" s="36"/>
      <c r="J241" s="36"/>
      <c r="K241" s="9"/>
    </row>
    <row r="242" spans="4:11" x14ac:dyDescent="0.2">
      <c r="D242" s="36"/>
      <c r="J242" s="36"/>
      <c r="K242" s="9"/>
    </row>
    <row r="243" spans="4:11" x14ac:dyDescent="0.2">
      <c r="D243" s="36"/>
      <c r="J243" s="36"/>
      <c r="K243" s="9"/>
    </row>
    <row r="244" spans="4:11" x14ac:dyDescent="0.2">
      <c r="D244" s="36"/>
      <c r="J244" s="36"/>
      <c r="K244" s="9"/>
    </row>
    <row r="245" spans="4:11" x14ac:dyDescent="0.2">
      <c r="D245" s="36"/>
      <c r="J245" s="36"/>
      <c r="K245" s="9"/>
    </row>
    <row r="246" spans="4:11" x14ac:dyDescent="0.2">
      <c r="D246" s="36"/>
      <c r="J246" s="36"/>
      <c r="K246" s="9"/>
    </row>
    <row r="247" spans="4:11" x14ac:dyDescent="0.2">
      <c r="D247" s="36"/>
      <c r="J247" s="36"/>
      <c r="K247" s="9"/>
    </row>
    <row r="248" spans="4:11" x14ac:dyDescent="0.2">
      <c r="D248" s="36"/>
      <c r="J248" s="36"/>
      <c r="K248" s="9"/>
    </row>
    <row r="249" spans="4:11" x14ac:dyDescent="0.2">
      <c r="D249" s="36"/>
      <c r="J249" s="36"/>
      <c r="K249" s="9"/>
    </row>
    <row r="250" spans="4:11" x14ac:dyDescent="0.2">
      <c r="D250" s="36"/>
      <c r="J250" s="36"/>
      <c r="K250" s="9"/>
    </row>
    <row r="251" spans="4:11" x14ac:dyDescent="0.2">
      <c r="D251" s="36"/>
      <c r="J251" s="36"/>
      <c r="K251" s="9"/>
    </row>
    <row r="252" spans="4:11" x14ac:dyDescent="0.2">
      <c r="D252" s="36"/>
      <c r="J252" s="36"/>
      <c r="K252" s="9"/>
    </row>
    <row r="253" spans="4:11" x14ac:dyDescent="0.2">
      <c r="D253" s="36"/>
      <c r="J253" s="36"/>
      <c r="K253" s="9"/>
    </row>
    <row r="254" spans="4:11" x14ac:dyDescent="0.2">
      <c r="D254" s="36"/>
      <c r="J254" s="36"/>
      <c r="K254" s="9"/>
    </row>
    <row r="255" spans="4:11" x14ac:dyDescent="0.2">
      <c r="D255" s="36"/>
      <c r="J255" s="36"/>
      <c r="K255" s="9"/>
    </row>
    <row r="256" spans="4:11" x14ac:dyDescent="0.2">
      <c r="D256" s="36"/>
      <c r="J256" s="36"/>
      <c r="K256" s="9"/>
    </row>
    <row r="257" spans="4:11" x14ac:dyDescent="0.2">
      <c r="D257" s="36"/>
      <c r="J257" s="36"/>
      <c r="K257" s="9"/>
    </row>
    <row r="258" spans="4:11" x14ac:dyDescent="0.2">
      <c r="D258" s="36"/>
      <c r="J258" s="36"/>
      <c r="K258" s="9"/>
    </row>
    <row r="259" spans="4:11" x14ac:dyDescent="0.2">
      <c r="D259" s="36"/>
      <c r="J259" s="36"/>
      <c r="K259" s="9"/>
    </row>
    <row r="260" spans="4:11" x14ac:dyDescent="0.2">
      <c r="D260" s="36"/>
      <c r="J260" s="36"/>
      <c r="K260" s="9"/>
    </row>
    <row r="261" spans="4:11" x14ac:dyDescent="0.2">
      <c r="D261" s="36"/>
      <c r="J261" s="36"/>
      <c r="K261" s="9"/>
    </row>
    <row r="262" spans="4:11" x14ac:dyDescent="0.2">
      <c r="D262" s="36"/>
      <c r="J262" s="36"/>
      <c r="K262" s="9"/>
    </row>
    <row r="263" spans="4:11" x14ac:dyDescent="0.2">
      <c r="D263" s="36"/>
      <c r="J263" s="36"/>
      <c r="K263" s="9"/>
    </row>
    <row r="264" spans="4:11" x14ac:dyDescent="0.2">
      <c r="D264" s="36"/>
      <c r="J264" s="36"/>
      <c r="K264" s="9"/>
    </row>
    <row r="265" spans="4:11" x14ac:dyDescent="0.2">
      <c r="D265" s="36"/>
      <c r="J265" s="36"/>
      <c r="K265" s="9"/>
    </row>
    <row r="266" spans="4:11" x14ac:dyDescent="0.2">
      <c r="D266" s="36"/>
      <c r="J266" s="36"/>
      <c r="K266" s="9"/>
    </row>
    <row r="267" spans="4:11" x14ac:dyDescent="0.2">
      <c r="D267" s="36"/>
      <c r="J267" s="36"/>
      <c r="K267" s="9"/>
    </row>
    <row r="268" spans="4:11" x14ac:dyDescent="0.2">
      <c r="D268" s="36"/>
      <c r="J268" s="36"/>
      <c r="K268" s="9"/>
    </row>
    <row r="269" spans="4:11" x14ac:dyDescent="0.2">
      <c r="D269" s="36"/>
      <c r="J269" s="36"/>
      <c r="K269" s="9"/>
    </row>
    <row r="270" spans="4:11" x14ac:dyDescent="0.2">
      <c r="D270" s="36"/>
      <c r="J270" s="36"/>
      <c r="K270" s="9"/>
    </row>
    <row r="271" spans="4:11" x14ac:dyDescent="0.2">
      <c r="J271" s="36"/>
      <c r="K271" s="9"/>
    </row>
    <row r="272" spans="4:11" x14ac:dyDescent="0.2">
      <c r="J272" s="36"/>
      <c r="K272" s="9"/>
    </row>
    <row r="273" spans="10:11" x14ac:dyDescent="0.2">
      <c r="J273" s="36"/>
      <c r="K273" s="9"/>
    </row>
    <row r="274" spans="10:11" x14ac:dyDescent="0.2">
      <c r="J274" s="36"/>
      <c r="K274" s="9"/>
    </row>
    <row r="275" spans="10:11" x14ac:dyDescent="0.2">
      <c r="J275" s="36"/>
      <c r="K275" s="9"/>
    </row>
    <row r="276" spans="10:11" x14ac:dyDescent="0.2">
      <c r="J276" s="36"/>
      <c r="K276" s="9"/>
    </row>
    <row r="277" spans="10:11" x14ac:dyDescent="0.2">
      <c r="J277" s="36"/>
      <c r="K277" s="9"/>
    </row>
    <row r="278" spans="10:11" x14ac:dyDescent="0.2">
      <c r="J278" s="36"/>
      <c r="K278" s="9"/>
    </row>
    <row r="279" spans="10:11" x14ac:dyDescent="0.2">
      <c r="J279" s="36"/>
      <c r="K279" s="9"/>
    </row>
    <row r="280" spans="10:11" x14ac:dyDescent="0.2">
      <c r="J280" s="36"/>
      <c r="K280" s="9"/>
    </row>
    <row r="281" spans="10:11" x14ac:dyDescent="0.2">
      <c r="J281" s="36"/>
      <c r="K281" s="9"/>
    </row>
    <row r="282" spans="10:11" x14ac:dyDescent="0.2">
      <c r="J282" s="36"/>
      <c r="K282" s="9"/>
    </row>
    <row r="283" spans="10:11" x14ac:dyDescent="0.2">
      <c r="J283" s="36"/>
      <c r="K283" s="9"/>
    </row>
    <row r="284" spans="10:11" x14ac:dyDescent="0.2">
      <c r="J284" s="36"/>
      <c r="K284" s="9"/>
    </row>
    <row r="285" spans="10:11" x14ac:dyDescent="0.2">
      <c r="J285" s="36"/>
      <c r="K285" s="9"/>
    </row>
    <row r="286" spans="10:11" x14ac:dyDescent="0.2">
      <c r="J286" s="36"/>
      <c r="K286" s="9"/>
    </row>
    <row r="287" spans="10:11" x14ac:dyDescent="0.2">
      <c r="J287" s="36"/>
      <c r="K287" s="9"/>
    </row>
    <row r="288" spans="10:11" x14ac:dyDescent="0.2">
      <c r="J288" s="36"/>
      <c r="K288" s="9"/>
    </row>
    <row r="289" spans="10:11" x14ac:dyDescent="0.2">
      <c r="J289" s="36"/>
      <c r="K289" s="9"/>
    </row>
    <row r="290" spans="10:11" x14ac:dyDescent="0.2">
      <c r="J290" s="36"/>
      <c r="K290" s="9"/>
    </row>
    <row r="291" spans="10:11" x14ac:dyDescent="0.2">
      <c r="J291" s="36"/>
      <c r="K291" s="9"/>
    </row>
    <row r="292" spans="10:11" x14ac:dyDescent="0.2">
      <c r="J292" s="36"/>
      <c r="K292" s="9"/>
    </row>
    <row r="293" spans="10:11" x14ac:dyDescent="0.2">
      <c r="J293" s="36"/>
      <c r="K293" s="9"/>
    </row>
    <row r="294" spans="10:11" x14ac:dyDescent="0.2">
      <c r="J294" s="36"/>
      <c r="K294" s="9"/>
    </row>
    <row r="295" spans="10:11" x14ac:dyDescent="0.2">
      <c r="J295" s="36"/>
      <c r="K295" s="9"/>
    </row>
    <row r="296" spans="10:11" x14ac:dyDescent="0.2">
      <c r="J296" s="36"/>
      <c r="K296" s="9"/>
    </row>
    <row r="297" spans="10:11" x14ac:dyDescent="0.2">
      <c r="J297" s="36"/>
      <c r="K297" s="9"/>
    </row>
    <row r="298" spans="10:11" x14ac:dyDescent="0.2">
      <c r="J298" s="36"/>
      <c r="K298" s="9"/>
    </row>
    <row r="299" spans="10:11" x14ac:dyDescent="0.2">
      <c r="J299" s="36"/>
      <c r="K299" s="9"/>
    </row>
    <row r="300" spans="10:11" x14ac:dyDescent="0.2">
      <c r="J300" s="36"/>
      <c r="K300" s="9"/>
    </row>
    <row r="301" spans="10:11" x14ac:dyDescent="0.2">
      <c r="J301" s="36"/>
      <c r="K301" s="9"/>
    </row>
    <row r="302" spans="10:11" x14ac:dyDescent="0.2">
      <c r="J302" s="36"/>
      <c r="K302" s="9"/>
    </row>
    <row r="303" spans="10:11" x14ac:dyDescent="0.2">
      <c r="J303" s="36"/>
      <c r="K303" s="9"/>
    </row>
    <row r="304" spans="10:11" x14ac:dyDescent="0.2">
      <c r="J304" s="36"/>
      <c r="K304" s="9"/>
    </row>
    <row r="305" spans="10:11" x14ac:dyDescent="0.2">
      <c r="J305" s="36"/>
      <c r="K305" s="9"/>
    </row>
    <row r="306" spans="10:11" x14ac:dyDescent="0.2">
      <c r="J306" s="36"/>
      <c r="K306" s="9"/>
    </row>
    <row r="307" spans="10:11" x14ac:dyDescent="0.2">
      <c r="J307" s="36"/>
      <c r="K307" s="9"/>
    </row>
    <row r="308" spans="10:11" x14ac:dyDescent="0.2">
      <c r="J308" s="36"/>
      <c r="K308" s="9"/>
    </row>
    <row r="309" spans="10:11" x14ac:dyDescent="0.2">
      <c r="J309" s="36"/>
      <c r="K309" s="9"/>
    </row>
    <row r="310" spans="10:11" x14ac:dyDescent="0.2">
      <c r="J310" s="36"/>
      <c r="K310" s="9"/>
    </row>
    <row r="311" spans="10:11" x14ac:dyDescent="0.2">
      <c r="J311" s="36"/>
      <c r="K311" s="9"/>
    </row>
    <row r="312" spans="10:11" x14ac:dyDescent="0.2">
      <c r="J312" s="36"/>
      <c r="K312" s="9"/>
    </row>
    <row r="313" spans="10:11" x14ac:dyDescent="0.2">
      <c r="J313" s="36"/>
      <c r="K313" s="9"/>
    </row>
    <row r="314" spans="10:11" x14ac:dyDescent="0.2">
      <c r="J314" s="36"/>
      <c r="K314" s="9"/>
    </row>
    <row r="315" spans="10:11" x14ac:dyDescent="0.2">
      <c r="J315" s="36"/>
      <c r="K315" s="9"/>
    </row>
    <row r="316" spans="10:11" x14ac:dyDescent="0.2">
      <c r="J316" s="36"/>
      <c r="K316" s="9"/>
    </row>
    <row r="317" spans="10:11" x14ac:dyDescent="0.2">
      <c r="J317" s="36"/>
      <c r="K317" s="9"/>
    </row>
    <row r="318" spans="10:11" x14ac:dyDescent="0.2">
      <c r="J318" s="36"/>
      <c r="K318" s="9"/>
    </row>
    <row r="319" spans="10:11" x14ac:dyDescent="0.2">
      <c r="J319" s="36"/>
      <c r="K319" s="9"/>
    </row>
    <row r="320" spans="10:11" x14ac:dyDescent="0.2">
      <c r="J320" s="36"/>
      <c r="K320" s="9"/>
    </row>
    <row r="321" spans="10:11" x14ac:dyDescent="0.2">
      <c r="J321" s="36"/>
      <c r="K321" s="9"/>
    </row>
    <row r="322" spans="10:11" x14ac:dyDescent="0.2">
      <c r="J322" s="36"/>
      <c r="K322" s="9"/>
    </row>
    <row r="323" spans="10:11" x14ac:dyDescent="0.2">
      <c r="J323" s="36"/>
      <c r="K323" s="9"/>
    </row>
    <row r="324" spans="10:11" x14ac:dyDescent="0.2">
      <c r="J324" s="36"/>
      <c r="K324" s="9"/>
    </row>
    <row r="325" spans="10:11" x14ac:dyDescent="0.2">
      <c r="J325" s="36"/>
      <c r="K325" s="9"/>
    </row>
    <row r="326" spans="10:11" x14ac:dyDescent="0.2">
      <c r="J326" s="36"/>
      <c r="K326" s="9"/>
    </row>
    <row r="327" spans="10:11" x14ac:dyDescent="0.2">
      <c r="J327" s="36"/>
      <c r="K327" s="9"/>
    </row>
    <row r="328" spans="10:11" x14ac:dyDescent="0.2">
      <c r="J328" s="36"/>
      <c r="K328" s="9"/>
    </row>
    <row r="329" spans="10:11" x14ac:dyDescent="0.2">
      <c r="J329" s="36"/>
      <c r="K329" s="9"/>
    </row>
    <row r="330" spans="10:11" x14ac:dyDescent="0.2">
      <c r="J330" s="36"/>
      <c r="K330" s="9"/>
    </row>
    <row r="331" spans="10:11" x14ac:dyDescent="0.2">
      <c r="J331" s="36"/>
      <c r="K331" s="9"/>
    </row>
    <row r="332" spans="10:11" x14ac:dyDescent="0.2">
      <c r="J332" s="36"/>
      <c r="K332" s="9"/>
    </row>
    <row r="333" spans="10:11" x14ac:dyDescent="0.2">
      <c r="J333" s="36"/>
      <c r="K333" s="9"/>
    </row>
    <row r="334" spans="10:11" x14ac:dyDescent="0.2">
      <c r="J334" s="36"/>
      <c r="K334" s="9"/>
    </row>
    <row r="335" spans="10:11" x14ac:dyDescent="0.2">
      <c r="J335" s="36"/>
      <c r="K335" s="9"/>
    </row>
    <row r="336" spans="10:11" x14ac:dyDescent="0.2">
      <c r="J336" s="36"/>
      <c r="K336" s="9"/>
    </row>
    <row r="337" spans="10:11" x14ac:dyDescent="0.2">
      <c r="J337" s="36"/>
      <c r="K337" s="9"/>
    </row>
    <row r="338" spans="10:11" x14ac:dyDescent="0.2">
      <c r="J338" s="36"/>
      <c r="K338" s="9"/>
    </row>
    <row r="339" spans="10:11" x14ac:dyDescent="0.2">
      <c r="J339" s="36"/>
      <c r="K339" s="9"/>
    </row>
    <row r="340" spans="10:11" x14ac:dyDescent="0.2">
      <c r="J340" s="36"/>
      <c r="K340" s="9"/>
    </row>
    <row r="341" spans="10:11" x14ac:dyDescent="0.2">
      <c r="J341" s="36"/>
      <c r="K341" s="9"/>
    </row>
    <row r="342" spans="10:11" x14ac:dyDescent="0.2">
      <c r="J342" s="36"/>
      <c r="K342" s="9"/>
    </row>
    <row r="343" spans="10:11" x14ac:dyDescent="0.2">
      <c r="J343" s="36"/>
      <c r="K343" s="9"/>
    </row>
    <row r="344" spans="10:11" x14ac:dyDescent="0.2">
      <c r="J344" s="36"/>
      <c r="K344" s="9"/>
    </row>
    <row r="345" spans="10:11" x14ac:dyDescent="0.2">
      <c r="J345" s="36"/>
      <c r="K345" s="9"/>
    </row>
    <row r="346" spans="10:11" x14ac:dyDescent="0.2">
      <c r="J346" s="36"/>
      <c r="K346" s="9"/>
    </row>
    <row r="347" spans="10:11" x14ac:dyDescent="0.2">
      <c r="J347" s="36"/>
      <c r="K347" s="9"/>
    </row>
    <row r="348" spans="10:11" x14ac:dyDescent="0.2">
      <c r="J348" s="36"/>
      <c r="K348" s="9"/>
    </row>
    <row r="349" spans="10:11" x14ac:dyDescent="0.2">
      <c r="J349" s="36"/>
      <c r="K349" s="9"/>
    </row>
    <row r="350" spans="10:11" x14ac:dyDescent="0.2">
      <c r="J350" s="36"/>
      <c r="K350" s="9"/>
    </row>
    <row r="351" spans="10:11" x14ac:dyDescent="0.2">
      <c r="J351" s="36"/>
      <c r="K351" s="9"/>
    </row>
    <row r="352" spans="10:11" x14ac:dyDescent="0.2">
      <c r="J352" s="36"/>
      <c r="K352" s="9"/>
    </row>
    <row r="353" spans="10:11" x14ac:dyDescent="0.2">
      <c r="J353" s="36"/>
      <c r="K353" s="9"/>
    </row>
    <row r="354" spans="10:11" x14ac:dyDescent="0.2">
      <c r="J354" s="36"/>
      <c r="K354" s="9"/>
    </row>
    <row r="355" spans="10:11" x14ac:dyDescent="0.2">
      <c r="J355" s="36"/>
      <c r="K355" s="9"/>
    </row>
    <row r="356" spans="10:11" x14ac:dyDescent="0.2">
      <c r="J356" s="36"/>
      <c r="K356" s="9"/>
    </row>
    <row r="357" spans="10:11" x14ac:dyDescent="0.2">
      <c r="J357" s="36"/>
      <c r="K357" s="9"/>
    </row>
    <row r="358" spans="10:11" x14ac:dyDescent="0.2">
      <c r="J358" s="36"/>
      <c r="K358" s="9"/>
    </row>
    <row r="359" spans="10:11" x14ac:dyDescent="0.2">
      <c r="J359" s="36"/>
      <c r="K359" s="9"/>
    </row>
    <row r="360" spans="10:11" x14ac:dyDescent="0.2">
      <c r="J360" s="36"/>
      <c r="K360" s="9"/>
    </row>
    <row r="361" spans="10:11" x14ac:dyDescent="0.2">
      <c r="J361" s="36"/>
      <c r="K361" s="9"/>
    </row>
    <row r="362" spans="10:11" x14ac:dyDescent="0.2">
      <c r="J362" s="36"/>
      <c r="K362" s="9"/>
    </row>
    <row r="363" spans="10:11" x14ac:dyDescent="0.2">
      <c r="J363" s="36"/>
      <c r="K363" s="9"/>
    </row>
    <row r="364" spans="10:11" x14ac:dyDescent="0.2">
      <c r="J364" s="36"/>
      <c r="K364" s="9"/>
    </row>
    <row r="365" spans="10:11" x14ac:dyDescent="0.2">
      <c r="J365" s="36"/>
      <c r="K365" s="9"/>
    </row>
    <row r="366" spans="10:11" x14ac:dyDescent="0.2">
      <c r="J366" s="36"/>
      <c r="K366" s="9"/>
    </row>
    <row r="367" spans="10:11" x14ac:dyDescent="0.2">
      <c r="J367" s="36"/>
      <c r="K367" s="9"/>
    </row>
    <row r="368" spans="10:11" x14ac:dyDescent="0.2">
      <c r="J368" s="36"/>
      <c r="K368" s="9"/>
    </row>
    <row r="369" spans="10:11" x14ac:dyDescent="0.2">
      <c r="J369" s="36"/>
      <c r="K369" s="9"/>
    </row>
    <row r="370" spans="10:11" x14ac:dyDescent="0.2">
      <c r="J370" s="36"/>
      <c r="K370" s="9"/>
    </row>
    <row r="371" spans="10:11" x14ac:dyDescent="0.2">
      <c r="J371" s="36"/>
      <c r="K371" s="9"/>
    </row>
    <row r="372" spans="10:11" x14ac:dyDescent="0.2">
      <c r="J372" s="36"/>
      <c r="K372" s="9"/>
    </row>
    <row r="373" spans="10:11" x14ac:dyDescent="0.2">
      <c r="J373" s="36"/>
      <c r="K373" s="9"/>
    </row>
    <row r="374" spans="10:11" x14ac:dyDescent="0.2">
      <c r="J374" s="36"/>
      <c r="K374" s="9"/>
    </row>
    <row r="375" spans="10:11" x14ac:dyDescent="0.2">
      <c r="J375" s="36"/>
      <c r="K375" s="9"/>
    </row>
    <row r="376" spans="10:11" x14ac:dyDescent="0.2">
      <c r="J376" s="36"/>
      <c r="K376" s="9"/>
    </row>
    <row r="377" spans="10:11" x14ac:dyDescent="0.2">
      <c r="J377" s="36"/>
      <c r="K377" s="9"/>
    </row>
    <row r="378" spans="10:11" x14ac:dyDescent="0.2">
      <c r="J378" s="36"/>
      <c r="K378" s="9"/>
    </row>
    <row r="379" spans="10:11" x14ac:dyDescent="0.2">
      <c r="J379" s="36"/>
      <c r="K379" s="9"/>
    </row>
    <row r="380" spans="10:11" x14ac:dyDescent="0.2">
      <c r="J380" s="36"/>
      <c r="K380" s="9"/>
    </row>
    <row r="381" spans="10:11" x14ac:dyDescent="0.2">
      <c r="J381" s="36"/>
      <c r="K381" s="9"/>
    </row>
    <row r="382" spans="10:11" x14ac:dyDescent="0.2">
      <c r="J382" s="36"/>
      <c r="K382" s="9"/>
    </row>
    <row r="383" spans="10:11" x14ac:dyDescent="0.2">
      <c r="J383" s="36"/>
      <c r="K383" s="9"/>
    </row>
    <row r="384" spans="10:11" x14ac:dyDescent="0.2">
      <c r="J384" s="36"/>
      <c r="K384" s="9"/>
    </row>
    <row r="385" spans="10:11" x14ac:dyDescent="0.2">
      <c r="J385" s="36"/>
      <c r="K385" s="9"/>
    </row>
    <row r="386" spans="10:11" x14ac:dyDescent="0.2">
      <c r="J386" s="36"/>
      <c r="K386" s="9"/>
    </row>
    <row r="387" spans="10:11" x14ac:dyDescent="0.2">
      <c r="J387" s="36"/>
      <c r="K387" s="9"/>
    </row>
    <row r="388" spans="10:11" x14ac:dyDescent="0.2">
      <c r="J388" s="36"/>
      <c r="K388" s="9"/>
    </row>
    <row r="389" spans="10:11" x14ac:dyDescent="0.2">
      <c r="J389" s="36"/>
      <c r="K389" s="9"/>
    </row>
    <row r="390" spans="10:11" x14ac:dyDescent="0.2">
      <c r="J390" s="36"/>
      <c r="K390" s="9"/>
    </row>
    <row r="391" spans="10:11" x14ac:dyDescent="0.2">
      <c r="J391" s="36"/>
      <c r="K391" s="9"/>
    </row>
    <row r="392" spans="10:11" x14ac:dyDescent="0.2">
      <c r="J392" s="36"/>
      <c r="K392" s="9"/>
    </row>
    <row r="393" spans="10:11" x14ac:dyDescent="0.2">
      <c r="J393" s="36"/>
      <c r="K393" s="9"/>
    </row>
    <row r="394" spans="10:11" x14ac:dyDescent="0.2">
      <c r="J394" s="36"/>
      <c r="K394" s="9"/>
    </row>
    <row r="395" spans="10:11" x14ac:dyDescent="0.2">
      <c r="J395" s="36"/>
      <c r="K395" s="9"/>
    </row>
    <row r="396" spans="10:11" x14ac:dyDescent="0.2">
      <c r="J396" s="36"/>
      <c r="K396" s="9"/>
    </row>
    <row r="397" spans="10:11" x14ac:dyDescent="0.2">
      <c r="J397" s="36"/>
      <c r="K397" s="9"/>
    </row>
    <row r="398" spans="10:11" x14ac:dyDescent="0.2">
      <c r="J398" s="36"/>
      <c r="K398" s="9"/>
    </row>
    <row r="399" spans="10:11" x14ac:dyDescent="0.2">
      <c r="J399" s="36"/>
      <c r="K399" s="9"/>
    </row>
    <row r="400" spans="10:11" x14ac:dyDescent="0.2">
      <c r="J400" s="36"/>
      <c r="K400" s="9"/>
    </row>
    <row r="401" spans="10:11" x14ac:dyDescent="0.2">
      <c r="J401" s="36"/>
      <c r="K401" s="9"/>
    </row>
    <row r="402" spans="10:11" x14ac:dyDescent="0.2">
      <c r="J402" s="36"/>
      <c r="K402" s="9"/>
    </row>
    <row r="403" spans="10:11" x14ac:dyDescent="0.2">
      <c r="J403" s="36"/>
      <c r="K403" s="9"/>
    </row>
    <row r="404" spans="10:11" x14ac:dyDescent="0.2">
      <c r="J404" s="36"/>
      <c r="K404" s="9"/>
    </row>
    <row r="405" spans="10:11" x14ac:dyDescent="0.2">
      <c r="J405" s="36"/>
      <c r="K405" s="9"/>
    </row>
    <row r="406" spans="10:11" x14ac:dyDescent="0.2">
      <c r="J406" s="36"/>
      <c r="K406" s="9"/>
    </row>
    <row r="407" spans="10:11" x14ac:dyDescent="0.2">
      <c r="J407" s="36"/>
      <c r="K407" s="9"/>
    </row>
    <row r="408" spans="10:11" x14ac:dyDescent="0.2">
      <c r="J408" s="36"/>
      <c r="K408" s="9"/>
    </row>
    <row r="409" spans="10:11" x14ac:dyDescent="0.2">
      <c r="J409" s="36"/>
      <c r="K409" s="9"/>
    </row>
    <row r="410" spans="10:11" x14ac:dyDescent="0.2">
      <c r="J410" s="36"/>
      <c r="K410" s="9"/>
    </row>
    <row r="411" spans="10:11" x14ac:dyDescent="0.2">
      <c r="J411" s="36"/>
      <c r="K411" s="9"/>
    </row>
    <row r="412" spans="10:11" x14ac:dyDescent="0.2">
      <c r="J412" s="36"/>
      <c r="K412" s="9"/>
    </row>
    <row r="413" spans="10:11" x14ac:dyDescent="0.2">
      <c r="J413" s="36"/>
      <c r="K413" s="9"/>
    </row>
    <row r="414" spans="10:11" x14ac:dyDescent="0.2">
      <c r="J414" s="36"/>
      <c r="K414" s="9"/>
    </row>
    <row r="415" spans="10:11" x14ac:dyDescent="0.2">
      <c r="J415" s="36"/>
      <c r="K415" s="9"/>
    </row>
    <row r="416" spans="10:11" x14ac:dyDescent="0.2">
      <c r="J416" s="36"/>
      <c r="K416" s="9"/>
    </row>
    <row r="417" spans="10:11" x14ac:dyDescent="0.2">
      <c r="J417" s="36"/>
      <c r="K417" s="9"/>
    </row>
    <row r="418" spans="10:11" x14ac:dyDescent="0.2">
      <c r="J418" s="36"/>
      <c r="K418" s="9"/>
    </row>
    <row r="419" spans="10:11" x14ac:dyDescent="0.2">
      <c r="J419" s="36"/>
      <c r="K419" s="9"/>
    </row>
    <row r="420" spans="10:11" x14ac:dyDescent="0.2">
      <c r="J420" s="36"/>
      <c r="K420" s="9"/>
    </row>
    <row r="421" spans="10:11" x14ac:dyDescent="0.2">
      <c r="J421" s="36"/>
      <c r="K421" s="9"/>
    </row>
    <row r="422" spans="10:11" x14ac:dyDescent="0.2">
      <c r="J422" s="36"/>
      <c r="K422" s="9"/>
    </row>
    <row r="423" spans="10:11" x14ac:dyDescent="0.2">
      <c r="J423" s="36"/>
      <c r="K423" s="9"/>
    </row>
    <row r="424" spans="10:11" x14ac:dyDescent="0.2">
      <c r="J424" s="36"/>
      <c r="K424" s="9"/>
    </row>
    <row r="425" spans="10:11" x14ac:dyDescent="0.2">
      <c r="J425" s="36"/>
      <c r="K425" s="9"/>
    </row>
    <row r="426" spans="10:11" x14ac:dyDescent="0.2">
      <c r="J426" s="36"/>
      <c r="K426" s="9"/>
    </row>
    <row r="427" spans="10:11" x14ac:dyDescent="0.2">
      <c r="J427" s="36"/>
      <c r="K427" s="9"/>
    </row>
    <row r="428" spans="10:11" x14ac:dyDescent="0.2">
      <c r="J428" s="36"/>
      <c r="K428" s="9"/>
    </row>
    <row r="429" spans="10:11" x14ac:dyDescent="0.2">
      <c r="J429" s="36"/>
      <c r="K429" s="9"/>
    </row>
    <row r="430" spans="10:11" x14ac:dyDescent="0.2">
      <c r="J430" s="36"/>
      <c r="K430" s="9"/>
    </row>
    <row r="431" spans="10:11" x14ac:dyDescent="0.2">
      <c r="J431" s="36"/>
      <c r="K431" s="9"/>
    </row>
    <row r="432" spans="10:11" x14ac:dyDescent="0.2">
      <c r="J432" s="36"/>
      <c r="K432" s="9"/>
    </row>
    <row r="433" spans="10:11" x14ac:dyDescent="0.2">
      <c r="J433" s="36"/>
      <c r="K433" s="9"/>
    </row>
    <row r="434" spans="10:11" x14ac:dyDescent="0.2">
      <c r="J434" s="36"/>
      <c r="K434" s="9"/>
    </row>
    <row r="435" spans="10:11" x14ac:dyDescent="0.2">
      <c r="J435" s="36"/>
      <c r="K435" s="9"/>
    </row>
    <row r="436" spans="10:11" x14ac:dyDescent="0.2">
      <c r="J436" s="36"/>
      <c r="K436" s="9"/>
    </row>
    <row r="437" spans="10:11" x14ac:dyDescent="0.2">
      <c r="J437" s="36"/>
      <c r="K437" s="9"/>
    </row>
    <row r="438" spans="10:11" x14ac:dyDescent="0.2">
      <c r="J438" s="36"/>
      <c r="K438" s="9"/>
    </row>
    <row r="439" spans="10:11" x14ac:dyDescent="0.2">
      <c r="J439" s="36"/>
      <c r="K439" s="9"/>
    </row>
    <row r="440" spans="10:11" x14ac:dyDescent="0.2">
      <c r="J440" s="36"/>
      <c r="K440" s="9"/>
    </row>
    <row r="441" spans="10:11" x14ac:dyDescent="0.2">
      <c r="J441" s="36"/>
      <c r="K441" s="9"/>
    </row>
    <row r="442" spans="10:11" x14ac:dyDescent="0.2">
      <c r="J442" s="36"/>
      <c r="K442" s="9"/>
    </row>
    <row r="443" spans="10:11" x14ac:dyDescent="0.2">
      <c r="J443" s="36"/>
      <c r="K443" s="9"/>
    </row>
    <row r="444" spans="10:11" x14ac:dyDescent="0.2">
      <c r="J444" s="36"/>
      <c r="K444" s="9"/>
    </row>
    <row r="445" spans="10:11" x14ac:dyDescent="0.2">
      <c r="J445" s="36"/>
      <c r="K445" s="9"/>
    </row>
    <row r="446" spans="10:11" x14ac:dyDescent="0.2">
      <c r="J446" s="36"/>
      <c r="K446" s="9"/>
    </row>
    <row r="447" spans="10:11" x14ac:dyDescent="0.2">
      <c r="J447" s="36"/>
      <c r="K447" s="9"/>
    </row>
    <row r="448" spans="10:11" x14ac:dyDescent="0.2">
      <c r="J448" s="36"/>
      <c r="K448" s="9"/>
    </row>
    <row r="449" spans="10:11" x14ac:dyDescent="0.2">
      <c r="J449" s="36"/>
      <c r="K449" s="9"/>
    </row>
    <row r="450" spans="10:11" x14ac:dyDescent="0.2">
      <c r="J450" s="36"/>
      <c r="K450" s="9"/>
    </row>
    <row r="451" spans="10:11" x14ac:dyDescent="0.2">
      <c r="J451" s="36"/>
      <c r="K451" s="9"/>
    </row>
    <row r="452" spans="10:11" x14ac:dyDescent="0.2">
      <c r="J452" s="36"/>
      <c r="K452" s="9"/>
    </row>
    <row r="453" spans="10:11" x14ac:dyDescent="0.2">
      <c r="J453" s="36"/>
      <c r="K453" s="9"/>
    </row>
    <row r="454" spans="10:11" x14ac:dyDescent="0.2">
      <c r="J454" s="36"/>
      <c r="K454" s="9"/>
    </row>
    <row r="455" spans="10:11" x14ac:dyDescent="0.2">
      <c r="J455" s="36"/>
      <c r="K455" s="9"/>
    </row>
    <row r="456" spans="10:11" x14ac:dyDescent="0.2">
      <c r="J456" s="36"/>
      <c r="K456" s="9"/>
    </row>
    <row r="457" spans="10:11" x14ac:dyDescent="0.2">
      <c r="J457" s="36"/>
      <c r="K457" s="9"/>
    </row>
    <row r="458" spans="10:11" x14ac:dyDescent="0.2">
      <c r="J458" s="36"/>
      <c r="K458" s="9"/>
    </row>
    <row r="459" spans="10:11" x14ac:dyDescent="0.2">
      <c r="J459" s="36"/>
      <c r="K459" s="9"/>
    </row>
    <row r="460" spans="10:11" x14ac:dyDescent="0.2">
      <c r="J460" s="36"/>
      <c r="K460" s="9"/>
    </row>
    <row r="461" spans="10:11" x14ac:dyDescent="0.2">
      <c r="J461" s="36"/>
      <c r="K461" s="9"/>
    </row>
    <row r="462" spans="10:11" x14ac:dyDescent="0.2">
      <c r="J462" s="36"/>
      <c r="K462" s="9"/>
    </row>
    <row r="463" spans="10:11" x14ac:dyDescent="0.2">
      <c r="J463" s="36"/>
      <c r="K463" s="9"/>
    </row>
    <row r="464" spans="10:11" x14ac:dyDescent="0.2">
      <c r="J464" s="36"/>
      <c r="K464" s="9"/>
    </row>
    <row r="465" spans="10:11" x14ac:dyDescent="0.2">
      <c r="J465" s="36"/>
      <c r="K465" s="9"/>
    </row>
    <row r="466" spans="10:11" x14ac:dyDescent="0.2">
      <c r="J466" s="36"/>
      <c r="K466" s="9"/>
    </row>
    <row r="467" spans="10:11" x14ac:dyDescent="0.2">
      <c r="J467" s="36"/>
      <c r="K467" s="9"/>
    </row>
    <row r="468" spans="10:11" x14ac:dyDescent="0.2">
      <c r="J468" s="36"/>
      <c r="K468" s="9"/>
    </row>
    <row r="469" spans="10:11" x14ac:dyDescent="0.2">
      <c r="J469" s="36"/>
      <c r="K469" s="9"/>
    </row>
    <row r="470" spans="10:11" x14ac:dyDescent="0.2">
      <c r="J470" s="36"/>
      <c r="K470" s="9"/>
    </row>
    <row r="471" spans="10:11" x14ac:dyDescent="0.2">
      <c r="J471" s="36"/>
      <c r="K471" s="9"/>
    </row>
    <row r="472" spans="10:11" x14ac:dyDescent="0.2">
      <c r="J472" s="36"/>
      <c r="K472" s="9"/>
    </row>
    <row r="473" spans="10:11" x14ac:dyDescent="0.2">
      <c r="J473" s="36"/>
      <c r="K473" s="9"/>
    </row>
    <row r="474" spans="10:11" x14ac:dyDescent="0.2">
      <c r="J474" s="36"/>
      <c r="K474" s="9"/>
    </row>
    <row r="475" spans="10:11" x14ac:dyDescent="0.2">
      <c r="J475" s="36"/>
      <c r="K475" s="9"/>
    </row>
    <row r="476" spans="10:11" x14ac:dyDescent="0.2">
      <c r="J476" s="36"/>
      <c r="K476" s="9"/>
    </row>
    <row r="477" spans="10:11" x14ac:dyDescent="0.2">
      <c r="J477" s="36"/>
      <c r="K477" s="9"/>
    </row>
    <row r="478" spans="10:11" x14ac:dyDescent="0.2">
      <c r="J478" s="36"/>
      <c r="K478" s="9"/>
    </row>
    <row r="479" spans="10:11" x14ac:dyDescent="0.2">
      <c r="J479" s="36"/>
      <c r="K479" s="9"/>
    </row>
    <row r="480" spans="10:11" x14ac:dyDescent="0.2">
      <c r="J480" s="36"/>
      <c r="K480" s="9"/>
    </row>
    <row r="481" spans="10:11" x14ac:dyDescent="0.2">
      <c r="J481" s="36"/>
      <c r="K481" s="9"/>
    </row>
    <row r="482" spans="10:11" x14ac:dyDescent="0.2">
      <c r="J482" s="36"/>
      <c r="K482" s="9"/>
    </row>
    <row r="483" spans="10:11" x14ac:dyDescent="0.2">
      <c r="J483" s="36"/>
      <c r="K483" s="9"/>
    </row>
    <row r="484" spans="10:11" x14ac:dyDescent="0.2">
      <c r="J484" s="36"/>
      <c r="K484" s="9"/>
    </row>
    <row r="485" spans="10:11" x14ac:dyDescent="0.2">
      <c r="J485" s="36"/>
      <c r="K485" s="9"/>
    </row>
    <row r="486" spans="10:11" x14ac:dyDescent="0.2">
      <c r="J486" s="36"/>
      <c r="K486" s="9"/>
    </row>
    <row r="487" spans="10:11" x14ac:dyDescent="0.2">
      <c r="J487" s="36"/>
      <c r="K487" s="9"/>
    </row>
    <row r="488" spans="10:11" x14ac:dyDescent="0.2">
      <c r="J488" s="36"/>
      <c r="K488" s="9"/>
    </row>
    <row r="489" spans="10:11" x14ac:dyDescent="0.2">
      <c r="J489" s="36"/>
      <c r="K489" s="9"/>
    </row>
    <row r="490" spans="10:11" x14ac:dyDescent="0.2">
      <c r="J490" s="36"/>
      <c r="K490" s="9"/>
    </row>
    <row r="491" spans="10:11" x14ac:dyDescent="0.2">
      <c r="J491" s="36"/>
      <c r="K491" s="9"/>
    </row>
    <row r="492" spans="10:11" x14ac:dyDescent="0.2">
      <c r="J492" s="36"/>
      <c r="K492" s="9"/>
    </row>
    <row r="493" spans="10:11" x14ac:dyDescent="0.2">
      <c r="J493" s="36"/>
      <c r="K493" s="9"/>
    </row>
    <row r="494" spans="10:11" x14ac:dyDescent="0.2">
      <c r="J494" s="36"/>
      <c r="K494" s="9"/>
    </row>
    <row r="495" spans="10:11" x14ac:dyDescent="0.2">
      <c r="J495" s="36"/>
      <c r="K495" s="9"/>
    </row>
    <row r="496" spans="10:11" x14ac:dyDescent="0.2">
      <c r="J496" s="36"/>
      <c r="K496" s="9"/>
    </row>
    <row r="497" spans="10:11" x14ac:dyDescent="0.2">
      <c r="J497" s="36"/>
      <c r="K497" s="9"/>
    </row>
    <row r="498" spans="10:11" x14ac:dyDescent="0.2">
      <c r="J498" s="36"/>
      <c r="K498" s="9"/>
    </row>
    <row r="499" spans="10:11" x14ac:dyDescent="0.2">
      <c r="J499" s="36"/>
      <c r="K499" s="9"/>
    </row>
    <row r="500" spans="10:11" x14ac:dyDescent="0.2">
      <c r="J500" s="36"/>
      <c r="K500" s="9"/>
    </row>
    <row r="501" spans="10:11" x14ac:dyDescent="0.2">
      <c r="J501" s="36"/>
      <c r="K501" s="9"/>
    </row>
    <row r="502" spans="10:11" x14ac:dyDescent="0.2">
      <c r="J502" s="36"/>
      <c r="K502" s="9"/>
    </row>
    <row r="503" spans="10:11" x14ac:dyDescent="0.2">
      <c r="J503" s="36"/>
      <c r="K503" s="9"/>
    </row>
    <row r="504" spans="10:11" x14ac:dyDescent="0.2">
      <c r="J504" s="36"/>
      <c r="K504" s="9"/>
    </row>
    <row r="505" spans="10:11" x14ac:dyDescent="0.2">
      <c r="J505" s="36"/>
      <c r="K505" s="9"/>
    </row>
    <row r="506" spans="10:11" x14ac:dyDescent="0.2">
      <c r="J506" s="36"/>
      <c r="K506" s="9"/>
    </row>
    <row r="507" spans="10:11" x14ac:dyDescent="0.2">
      <c r="J507" s="36"/>
      <c r="K507" s="9"/>
    </row>
    <row r="508" spans="10:11" x14ac:dyDescent="0.2">
      <c r="J508" s="36"/>
      <c r="K508" s="9"/>
    </row>
    <row r="509" spans="10:11" x14ac:dyDescent="0.2">
      <c r="J509" s="36"/>
      <c r="K509" s="9"/>
    </row>
    <row r="510" spans="10:11" x14ac:dyDescent="0.2">
      <c r="J510" s="36"/>
      <c r="K510" s="9"/>
    </row>
    <row r="511" spans="10:11" x14ac:dyDescent="0.2">
      <c r="J511" s="36"/>
      <c r="K511" s="9"/>
    </row>
    <row r="512" spans="10:11" x14ac:dyDescent="0.2">
      <c r="J512" s="36"/>
      <c r="K512" s="9"/>
    </row>
    <row r="513" spans="10:11" x14ac:dyDescent="0.2">
      <c r="J513" s="36"/>
      <c r="K513" s="9"/>
    </row>
    <row r="514" spans="10:11" x14ac:dyDescent="0.2">
      <c r="J514" s="36"/>
      <c r="K514" s="9"/>
    </row>
    <row r="515" spans="10:11" x14ac:dyDescent="0.2">
      <c r="J515" s="36"/>
      <c r="K515" s="9"/>
    </row>
    <row r="516" spans="10:11" x14ac:dyDescent="0.2">
      <c r="J516" s="36"/>
      <c r="K516" s="9"/>
    </row>
    <row r="517" spans="10:11" x14ac:dyDescent="0.2">
      <c r="J517" s="36"/>
      <c r="K517" s="9"/>
    </row>
    <row r="518" spans="10:11" x14ac:dyDescent="0.2">
      <c r="J518" s="36"/>
      <c r="K518" s="9"/>
    </row>
    <row r="519" spans="10:11" x14ac:dyDescent="0.2">
      <c r="J519" s="36"/>
      <c r="K519" s="9"/>
    </row>
    <row r="520" spans="10:11" x14ac:dyDescent="0.2">
      <c r="J520" s="36"/>
      <c r="K520" s="9"/>
    </row>
    <row r="521" spans="10:11" x14ac:dyDescent="0.2">
      <c r="J521" s="36"/>
      <c r="K521" s="9"/>
    </row>
    <row r="522" spans="10:11" x14ac:dyDescent="0.2">
      <c r="J522" s="36"/>
      <c r="K522" s="9"/>
    </row>
    <row r="523" spans="10:11" x14ac:dyDescent="0.2">
      <c r="J523" s="36"/>
      <c r="K523" s="9"/>
    </row>
    <row r="524" spans="10:11" x14ac:dyDescent="0.2">
      <c r="J524" s="36"/>
      <c r="K524" s="9"/>
    </row>
    <row r="525" spans="10:11" x14ac:dyDescent="0.2">
      <c r="J525" s="36"/>
      <c r="K525" s="9"/>
    </row>
    <row r="526" spans="10:11" x14ac:dyDescent="0.2">
      <c r="J526" s="36"/>
      <c r="K526" s="9"/>
    </row>
    <row r="527" spans="10:11" x14ac:dyDescent="0.2">
      <c r="J527" s="36"/>
      <c r="K527" s="9"/>
    </row>
    <row r="528" spans="10:11" x14ac:dyDescent="0.2">
      <c r="J528" s="36"/>
      <c r="K528" s="9"/>
    </row>
    <row r="529" spans="10:11" x14ac:dyDescent="0.2">
      <c r="J529" s="36"/>
      <c r="K529" s="9"/>
    </row>
    <row r="530" spans="10:11" x14ac:dyDescent="0.2">
      <c r="J530" s="36"/>
      <c r="K530" s="9"/>
    </row>
    <row r="531" spans="10:11" x14ac:dyDescent="0.2">
      <c r="J531" s="36"/>
      <c r="K531" s="9"/>
    </row>
    <row r="532" spans="10:11" x14ac:dyDescent="0.2">
      <c r="J532" s="36"/>
      <c r="K532" s="9"/>
    </row>
    <row r="533" spans="10:11" x14ac:dyDescent="0.2">
      <c r="J533" s="36"/>
      <c r="K533" s="9"/>
    </row>
    <row r="534" spans="10:11" x14ac:dyDescent="0.2">
      <c r="J534" s="36"/>
      <c r="K534" s="9"/>
    </row>
    <row r="535" spans="10:11" x14ac:dyDescent="0.2">
      <c r="J535" s="36"/>
      <c r="K535" s="9"/>
    </row>
    <row r="536" spans="10:11" x14ac:dyDescent="0.2">
      <c r="J536" s="36"/>
      <c r="K536" s="9"/>
    </row>
    <row r="537" spans="10:11" x14ac:dyDescent="0.2">
      <c r="J537" s="36"/>
      <c r="K537" s="9"/>
    </row>
    <row r="538" spans="10:11" x14ac:dyDescent="0.2">
      <c r="J538" s="36"/>
      <c r="K538" s="9"/>
    </row>
    <row r="539" spans="10:11" x14ac:dyDescent="0.2">
      <c r="J539" s="36"/>
      <c r="K539" s="9"/>
    </row>
    <row r="540" spans="10:11" x14ac:dyDescent="0.2">
      <c r="J540" s="36"/>
      <c r="K540" s="9"/>
    </row>
    <row r="541" spans="10:11" x14ac:dyDescent="0.2">
      <c r="J541" s="36"/>
      <c r="K541" s="9"/>
    </row>
    <row r="542" spans="10:11" x14ac:dyDescent="0.2">
      <c r="J542" s="36"/>
      <c r="K542" s="9"/>
    </row>
    <row r="543" spans="10:11" x14ac:dyDescent="0.2">
      <c r="J543" s="36"/>
      <c r="K543" s="9"/>
    </row>
    <row r="544" spans="10:11" x14ac:dyDescent="0.2">
      <c r="J544" s="36"/>
      <c r="K544" s="9"/>
    </row>
    <row r="545" spans="10:11" x14ac:dyDescent="0.2">
      <c r="J545" s="36"/>
      <c r="K545" s="9"/>
    </row>
    <row r="546" spans="10:11" x14ac:dyDescent="0.2">
      <c r="J546" s="36"/>
      <c r="K546" s="9"/>
    </row>
    <row r="547" spans="10:11" x14ac:dyDescent="0.2">
      <c r="J547" s="36"/>
      <c r="K547" s="9"/>
    </row>
    <row r="548" spans="10:11" x14ac:dyDescent="0.2">
      <c r="J548" s="36"/>
      <c r="K548" s="9"/>
    </row>
    <row r="549" spans="10:11" x14ac:dyDescent="0.2">
      <c r="J549" s="36"/>
      <c r="K549" s="9"/>
    </row>
    <row r="550" spans="10:11" x14ac:dyDescent="0.2">
      <c r="J550" s="36"/>
      <c r="K550" s="9"/>
    </row>
    <row r="551" spans="10:11" x14ac:dyDescent="0.2">
      <c r="J551" s="36"/>
      <c r="K551" s="9"/>
    </row>
    <row r="552" spans="10:11" x14ac:dyDescent="0.2">
      <c r="J552" s="36"/>
      <c r="K552" s="9"/>
    </row>
    <row r="553" spans="10:11" x14ac:dyDescent="0.2">
      <c r="J553" s="36"/>
      <c r="K553" s="9"/>
    </row>
    <row r="554" spans="10:11" x14ac:dyDescent="0.2">
      <c r="J554" s="36"/>
      <c r="K554" s="9"/>
    </row>
    <row r="555" spans="10:11" x14ac:dyDescent="0.2">
      <c r="J555" s="36"/>
      <c r="K555" s="9"/>
    </row>
    <row r="556" spans="10:11" x14ac:dyDescent="0.2">
      <c r="J556" s="36"/>
      <c r="K556" s="9"/>
    </row>
    <row r="557" spans="10:11" x14ac:dyDescent="0.2">
      <c r="J557" s="36"/>
      <c r="K557" s="9"/>
    </row>
    <row r="558" spans="10:11" x14ac:dyDescent="0.2">
      <c r="J558" s="36"/>
      <c r="K558" s="9"/>
    </row>
    <row r="559" spans="10:11" x14ac:dyDescent="0.2">
      <c r="J559" s="36"/>
      <c r="K559" s="9"/>
    </row>
    <row r="560" spans="10:11" x14ac:dyDescent="0.2">
      <c r="J560" s="36"/>
      <c r="K560" s="9"/>
    </row>
    <row r="561" spans="10:11" x14ac:dyDescent="0.2">
      <c r="J561" s="36"/>
      <c r="K561" s="9"/>
    </row>
    <row r="562" spans="10:11" x14ac:dyDescent="0.2">
      <c r="J562" s="36"/>
      <c r="K562" s="9"/>
    </row>
    <row r="563" spans="10:11" x14ac:dyDescent="0.2">
      <c r="J563" s="36"/>
      <c r="K563" s="9"/>
    </row>
    <row r="564" spans="10:11" x14ac:dyDescent="0.2">
      <c r="J564" s="36"/>
      <c r="K564" s="9"/>
    </row>
    <row r="565" spans="10:11" x14ac:dyDescent="0.2">
      <c r="J565" s="36"/>
      <c r="K565" s="9"/>
    </row>
    <row r="566" spans="10:11" x14ac:dyDescent="0.2">
      <c r="J566" s="36"/>
      <c r="K566" s="9"/>
    </row>
    <row r="567" spans="10:11" x14ac:dyDescent="0.2">
      <c r="J567" s="36"/>
      <c r="K567" s="9"/>
    </row>
    <row r="568" spans="10:11" x14ac:dyDescent="0.2">
      <c r="J568" s="36"/>
      <c r="K568" s="9"/>
    </row>
    <row r="569" spans="10:11" x14ac:dyDescent="0.2">
      <c r="J569" s="36"/>
      <c r="K569" s="9"/>
    </row>
    <row r="570" spans="10:11" x14ac:dyDescent="0.2">
      <c r="J570" s="36"/>
      <c r="K570" s="9"/>
    </row>
    <row r="571" spans="10:11" x14ac:dyDescent="0.2">
      <c r="J571" s="36"/>
      <c r="K571" s="9"/>
    </row>
    <row r="572" spans="10:11" x14ac:dyDescent="0.2">
      <c r="J572" s="36"/>
      <c r="K572" s="9"/>
    </row>
    <row r="573" spans="10:11" x14ac:dyDescent="0.2">
      <c r="J573" s="36"/>
      <c r="K573" s="9"/>
    </row>
    <row r="574" spans="10:11" x14ac:dyDescent="0.2">
      <c r="J574" s="36"/>
      <c r="K574" s="9"/>
    </row>
    <row r="575" spans="10:11" x14ac:dyDescent="0.2">
      <c r="J575" s="36"/>
      <c r="K575" s="9"/>
    </row>
    <row r="576" spans="10:11" x14ac:dyDescent="0.2">
      <c r="J576" s="36"/>
      <c r="K576" s="9"/>
    </row>
    <row r="577" spans="10:11" x14ac:dyDescent="0.2">
      <c r="J577" s="36"/>
      <c r="K577" s="9"/>
    </row>
    <row r="578" spans="10:11" x14ac:dyDescent="0.2">
      <c r="J578" s="36"/>
      <c r="K578" s="9"/>
    </row>
    <row r="579" spans="10:11" x14ac:dyDescent="0.2">
      <c r="J579" s="36"/>
      <c r="K579" s="9"/>
    </row>
    <row r="580" spans="10:11" x14ac:dyDescent="0.2">
      <c r="J580" s="36"/>
      <c r="K580" s="9"/>
    </row>
    <row r="581" spans="10:11" x14ac:dyDescent="0.2">
      <c r="J581" s="36"/>
      <c r="K581" s="9"/>
    </row>
    <row r="582" spans="10:11" x14ac:dyDescent="0.2">
      <c r="J582" s="36"/>
      <c r="K582" s="9"/>
    </row>
    <row r="583" spans="10:11" x14ac:dyDescent="0.2">
      <c r="J583" s="36"/>
      <c r="K583" s="9"/>
    </row>
    <row r="584" spans="10:11" x14ac:dyDescent="0.2">
      <c r="J584" s="36"/>
      <c r="K584" s="9"/>
    </row>
    <row r="585" spans="10:11" x14ac:dyDescent="0.2">
      <c r="J585" s="36"/>
      <c r="K585" s="9"/>
    </row>
    <row r="586" spans="10:11" x14ac:dyDescent="0.2">
      <c r="J586" s="36"/>
      <c r="K586" s="9"/>
    </row>
    <row r="587" spans="10:11" x14ac:dyDescent="0.2">
      <c r="J587" s="36"/>
      <c r="K587" s="9"/>
    </row>
    <row r="588" spans="10:11" x14ac:dyDescent="0.2">
      <c r="J588" s="36"/>
      <c r="K588" s="9"/>
    </row>
    <row r="589" spans="10:11" x14ac:dyDescent="0.2">
      <c r="J589" s="36"/>
      <c r="K589" s="9"/>
    </row>
    <row r="590" spans="10:11" x14ac:dyDescent="0.2">
      <c r="J590" s="36"/>
      <c r="K590" s="9"/>
    </row>
    <row r="591" spans="10:11" x14ac:dyDescent="0.2">
      <c r="J591" s="36"/>
      <c r="K591" s="9"/>
    </row>
    <row r="592" spans="10:11" x14ac:dyDescent="0.2">
      <c r="J592" s="36"/>
      <c r="K592" s="9"/>
    </row>
    <row r="593" spans="10:11" x14ac:dyDescent="0.2">
      <c r="J593" s="36"/>
      <c r="K593" s="9"/>
    </row>
    <row r="594" spans="10:11" x14ac:dyDescent="0.2">
      <c r="J594" s="36"/>
      <c r="K594" s="9"/>
    </row>
    <row r="595" spans="10:11" x14ac:dyDescent="0.2">
      <c r="J595" s="36"/>
      <c r="K595" s="9"/>
    </row>
    <row r="596" spans="10:11" x14ac:dyDescent="0.2">
      <c r="J596" s="36"/>
      <c r="K596" s="9"/>
    </row>
    <row r="597" spans="10:11" x14ac:dyDescent="0.2">
      <c r="J597" s="36"/>
      <c r="K597" s="9"/>
    </row>
    <row r="598" spans="10:11" x14ac:dyDescent="0.2">
      <c r="J598" s="36"/>
      <c r="K598" s="9"/>
    </row>
    <row r="599" spans="10:11" x14ac:dyDescent="0.2">
      <c r="J599" s="36"/>
      <c r="K599" s="9"/>
    </row>
    <row r="600" spans="10:11" x14ac:dyDescent="0.2">
      <c r="J600" s="36"/>
      <c r="K600" s="9"/>
    </row>
    <row r="601" spans="10:11" x14ac:dyDescent="0.2">
      <c r="J601" s="36"/>
      <c r="K601" s="9"/>
    </row>
    <row r="602" spans="10:11" x14ac:dyDescent="0.2">
      <c r="J602" s="36"/>
      <c r="K602" s="9"/>
    </row>
    <row r="603" spans="10:11" x14ac:dyDescent="0.2">
      <c r="J603" s="36"/>
      <c r="K603" s="9"/>
    </row>
    <row r="604" spans="10:11" x14ac:dyDescent="0.2">
      <c r="J604" s="36"/>
      <c r="K604" s="9"/>
    </row>
    <row r="605" spans="10:11" x14ac:dyDescent="0.2">
      <c r="J605" s="36"/>
      <c r="K605" s="9"/>
    </row>
    <row r="606" spans="10:11" x14ac:dyDescent="0.2">
      <c r="J606" s="36"/>
      <c r="K606" s="9"/>
    </row>
    <row r="607" spans="10:11" x14ac:dyDescent="0.2">
      <c r="J607" s="36"/>
      <c r="K607" s="9"/>
    </row>
    <row r="608" spans="10:11" x14ac:dyDescent="0.2">
      <c r="J608" s="36"/>
      <c r="K608" s="9"/>
    </row>
    <row r="609" spans="10:11" x14ac:dyDescent="0.2">
      <c r="J609" s="36"/>
      <c r="K609" s="9"/>
    </row>
    <row r="610" spans="10:11" x14ac:dyDescent="0.2">
      <c r="J610" s="36"/>
      <c r="K610" s="9"/>
    </row>
    <row r="611" spans="10:11" x14ac:dyDescent="0.2">
      <c r="J611" s="36"/>
      <c r="K611" s="9"/>
    </row>
    <row r="612" spans="10:11" x14ac:dyDescent="0.2">
      <c r="J612" s="36"/>
      <c r="K612" s="9"/>
    </row>
    <row r="613" spans="10:11" x14ac:dyDescent="0.2">
      <c r="J613" s="36"/>
      <c r="K613" s="9"/>
    </row>
    <row r="614" spans="10:11" x14ac:dyDescent="0.2">
      <c r="J614" s="36"/>
      <c r="K614" s="9"/>
    </row>
    <row r="615" spans="10:11" x14ac:dyDescent="0.2">
      <c r="J615" s="36"/>
      <c r="K615" s="9"/>
    </row>
    <row r="616" spans="10:11" x14ac:dyDescent="0.2">
      <c r="J616" s="36"/>
      <c r="K616" s="9"/>
    </row>
    <row r="617" spans="10:11" x14ac:dyDescent="0.2">
      <c r="J617" s="36"/>
      <c r="K617" s="9"/>
    </row>
    <row r="618" spans="10:11" x14ac:dyDescent="0.2">
      <c r="J618" s="36"/>
      <c r="K618" s="9"/>
    </row>
    <row r="619" spans="10:11" x14ac:dyDescent="0.2">
      <c r="J619" s="36"/>
      <c r="K619" s="9"/>
    </row>
    <row r="620" spans="10:11" x14ac:dyDescent="0.2">
      <c r="J620" s="36"/>
      <c r="K620" s="9"/>
    </row>
    <row r="621" spans="10:11" x14ac:dyDescent="0.2">
      <c r="J621" s="36"/>
      <c r="K621" s="9"/>
    </row>
    <row r="622" spans="10:11" x14ac:dyDescent="0.2">
      <c r="J622" s="36"/>
      <c r="K622" s="9"/>
    </row>
    <row r="623" spans="10:11" x14ac:dyDescent="0.2">
      <c r="J623" s="36"/>
      <c r="K623" s="9"/>
    </row>
    <row r="624" spans="10:11" x14ac:dyDescent="0.2">
      <c r="J624" s="36"/>
      <c r="K624" s="9"/>
    </row>
    <row r="625" spans="10:11" x14ac:dyDescent="0.2">
      <c r="J625" s="36"/>
      <c r="K625" s="9"/>
    </row>
    <row r="626" spans="10:11" x14ac:dyDescent="0.2">
      <c r="J626" s="36"/>
      <c r="K626" s="9"/>
    </row>
    <row r="627" spans="10:11" x14ac:dyDescent="0.2">
      <c r="J627" s="36"/>
      <c r="K627" s="9"/>
    </row>
    <row r="628" spans="10:11" x14ac:dyDescent="0.2">
      <c r="J628" s="36"/>
      <c r="K628" s="9"/>
    </row>
    <row r="629" spans="10:11" x14ac:dyDescent="0.2">
      <c r="J629" s="36"/>
      <c r="K629" s="9"/>
    </row>
    <row r="630" spans="10:11" x14ac:dyDescent="0.2">
      <c r="J630" s="36"/>
      <c r="K630" s="9"/>
    </row>
    <row r="631" spans="10:11" x14ac:dyDescent="0.2">
      <c r="J631" s="36"/>
      <c r="K631" s="9"/>
    </row>
    <row r="632" spans="10:11" x14ac:dyDescent="0.2">
      <c r="J632" s="36"/>
      <c r="K632" s="9"/>
    </row>
    <row r="633" spans="10:11" x14ac:dyDescent="0.2">
      <c r="J633" s="36"/>
      <c r="K633" s="9"/>
    </row>
    <row r="634" spans="10:11" x14ac:dyDescent="0.2">
      <c r="J634" s="36"/>
      <c r="K634" s="9"/>
    </row>
    <row r="635" spans="10:11" x14ac:dyDescent="0.2">
      <c r="J635" s="36"/>
      <c r="K635" s="9"/>
    </row>
    <row r="636" spans="10:11" x14ac:dyDescent="0.2">
      <c r="J636" s="36"/>
      <c r="K636" s="9"/>
    </row>
    <row r="637" spans="10:11" x14ac:dyDescent="0.2">
      <c r="J637" s="36"/>
      <c r="K637" s="9"/>
    </row>
    <row r="638" spans="10:11" x14ac:dyDescent="0.2">
      <c r="J638" s="36"/>
      <c r="K638" s="9"/>
    </row>
    <row r="639" spans="10:11" x14ac:dyDescent="0.2">
      <c r="J639" s="36"/>
      <c r="K639" s="9"/>
    </row>
    <row r="640" spans="10:11" x14ac:dyDescent="0.2">
      <c r="J640" s="36"/>
      <c r="K640" s="9"/>
    </row>
    <row r="641" spans="10:11" x14ac:dyDescent="0.2">
      <c r="J641" s="36"/>
      <c r="K641" s="9"/>
    </row>
    <row r="642" spans="10:11" x14ac:dyDescent="0.2">
      <c r="J642" s="36"/>
      <c r="K642" s="9"/>
    </row>
    <row r="643" spans="10:11" x14ac:dyDescent="0.2">
      <c r="J643" s="36"/>
      <c r="K643" s="9"/>
    </row>
    <row r="644" spans="10:11" x14ac:dyDescent="0.2">
      <c r="J644" s="36"/>
      <c r="K644" s="9"/>
    </row>
    <row r="645" spans="10:11" x14ac:dyDescent="0.2">
      <c r="J645" s="36"/>
      <c r="K645" s="9"/>
    </row>
    <row r="646" spans="10:11" x14ac:dyDescent="0.2">
      <c r="J646" s="36"/>
      <c r="K646" s="9"/>
    </row>
    <row r="647" spans="10:11" x14ac:dyDescent="0.2">
      <c r="J647" s="36"/>
      <c r="K647" s="9"/>
    </row>
    <row r="648" spans="10:11" x14ac:dyDescent="0.2">
      <c r="J648" s="36"/>
      <c r="K648" s="9"/>
    </row>
    <row r="649" spans="10:11" x14ac:dyDescent="0.2">
      <c r="J649" s="36"/>
      <c r="K649" s="9"/>
    </row>
    <row r="650" spans="10:11" x14ac:dyDescent="0.2">
      <c r="J650" s="36"/>
      <c r="K650" s="9"/>
    </row>
    <row r="651" spans="10:11" x14ac:dyDescent="0.2">
      <c r="J651" s="36"/>
      <c r="K651" s="9"/>
    </row>
    <row r="652" spans="10:11" x14ac:dyDescent="0.2">
      <c r="J652" s="36"/>
      <c r="K652" s="9"/>
    </row>
    <row r="653" spans="10:11" x14ac:dyDescent="0.2">
      <c r="J653" s="36"/>
      <c r="K653" s="9"/>
    </row>
    <row r="654" spans="10:11" x14ac:dyDescent="0.2">
      <c r="J654" s="36"/>
      <c r="K654" s="9"/>
    </row>
    <row r="655" spans="10:11" x14ac:dyDescent="0.2">
      <c r="J655" s="36"/>
      <c r="K655" s="9"/>
    </row>
    <row r="656" spans="10:11" x14ac:dyDescent="0.2">
      <c r="J656" s="36"/>
      <c r="K656" s="9"/>
    </row>
    <row r="657" spans="10:11" x14ac:dyDescent="0.2">
      <c r="J657" s="36"/>
      <c r="K657" s="9"/>
    </row>
    <row r="658" spans="10:11" x14ac:dyDescent="0.2">
      <c r="J658" s="36"/>
      <c r="K658" s="9"/>
    </row>
    <row r="659" spans="10:11" x14ac:dyDescent="0.2">
      <c r="J659" s="36"/>
      <c r="K659" s="9"/>
    </row>
    <row r="660" spans="10:11" x14ac:dyDescent="0.2">
      <c r="J660" s="36"/>
      <c r="K660" s="9"/>
    </row>
    <row r="661" spans="10:11" x14ac:dyDescent="0.2">
      <c r="J661" s="36"/>
      <c r="K661" s="9"/>
    </row>
    <row r="662" spans="10:11" x14ac:dyDescent="0.2">
      <c r="J662" s="36"/>
      <c r="K662" s="9"/>
    </row>
    <row r="663" spans="10:11" x14ac:dyDescent="0.2">
      <c r="J663" s="36"/>
      <c r="K663" s="9"/>
    </row>
    <row r="664" spans="10:11" x14ac:dyDescent="0.2">
      <c r="J664" s="36"/>
      <c r="K664" s="9"/>
    </row>
    <row r="665" spans="10:11" x14ac:dyDescent="0.2">
      <c r="J665" s="36"/>
      <c r="K665" s="9"/>
    </row>
    <row r="666" spans="10:11" x14ac:dyDescent="0.2">
      <c r="J666" s="36"/>
      <c r="K666" s="9"/>
    </row>
    <row r="667" spans="10:11" x14ac:dyDescent="0.2">
      <c r="J667" s="36"/>
      <c r="K667" s="9"/>
    </row>
    <row r="668" spans="10:11" x14ac:dyDescent="0.2">
      <c r="J668" s="36"/>
      <c r="K668" s="9"/>
    </row>
    <row r="669" spans="10:11" x14ac:dyDescent="0.2">
      <c r="J669" s="36"/>
      <c r="K669" s="9"/>
    </row>
    <row r="670" spans="10:11" x14ac:dyDescent="0.2">
      <c r="J670" s="36"/>
      <c r="K670" s="9"/>
    </row>
    <row r="671" spans="10:11" x14ac:dyDescent="0.2">
      <c r="J671" s="36"/>
      <c r="K671" s="9"/>
    </row>
    <row r="672" spans="10:11" x14ac:dyDescent="0.2">
      <c r="J672" s="36"/>
      <c r="K672" s="9"/>
    </row>
    <row r="673" spans="10:11" x14ac:dyDescent="0.2">
      <c r="J673" s="36"/>
      <c r="K673" s="9"/>
    </row>
    <row r="674" spans="10:11" x14ac:dyDescent="0.2">
      <c r="J674" s="36"/>
      <c r="K674" s="9"/>
    </row>
    <row r="675" spans="10:11" x14ac:dyDescent="0.2">
      <c r="J675" s="36"/>
      <c r="K675" s="9"/>
    </row>
    <row r="676" spans="10:11" x14ac:dyDescent="0.2">
      <c r="J676" s="36"/>
      <c r="K676" s="9"/>
    </row>
    <row r="677" spans="10:11" x14ac:dyDescent="0.2">
      <c r="J677" s="36"/>
      <c r="K677" s="9"/>
    </row>
    <row r="678" spans="10:11" x14ac:dyDescent="0.2">
      <c r="J678" s="36"/>
      <c r="K678" s="9"/>
    </row>
    <row r="679" spans="10:11" x14ac:dyDescent="0.2">
      <c r="J679" s="36"/>
      <c r="K679" s="9"/>
    </row>
    <row r="680" spans="10:11" x14ac:dyDescent="0.2">
      <c r="J680" s="36"/>
      <c r="K680" s="9"/>
    </row>
    <row r="681" spans="10:11" x14ac:dyDescent="0.2">
      <c r="J681" s="36"/>
      <c r="K681" s="9"/>
    </row>
    <row r="682" spans="10:11" x14ac:dyDescent="0.2">
      <c r="J682" s="36"/>
      <c r="K682" s="9"/>
    </row>
    <row r="683" spans="10:11" x14ac:dyDescent="0.2">
      <c r="J683" s="36"/>
      <c r="K683" s="9"/>
    </row>
    <row r="684" spans="10:11" x14ac:dyDescent="0.2">
      <c r="J684" s="36"/>
      <c r="K684" s="9"/>
    </row>
    <row r="685" spans="10:11" x14ac:dyDescent="0.2">
      <c r="J685" s="36"/>
      <c r="K685" s="9"/>
    </row>
    <row r="686" spans="10:11" x14ac:dyDescent="0.2">
      <c r="J686" s="36"/>
      <c r="K686" s="9"/>
    </row>
    <row r="687" spans="10:11" x14ac:dyDescent="0.2">
      <c r="J687" s="36"/>
      <c r="K687" s="9"/>
    </row>
    <row r="688" spans="10:11" x14ac:dyDescent="0.2">
      <c r="J688" s="36"/>
      <c r="K688" s="9"/>
    </row>
    <row r="689" spans="10:11" x14ac:dyDescent="0.2">
      <c r="J689" s="36"/>
      <c r="K689" s="9"/>
    </row>
    <row r="690" spans="10:11" x14ac:dyDescent="0.2">
      <c r="J690" s="36"/>
      <c r="K690" s="9"/>
    </row>
    <row r="691" spans="10:11" x14ac:dyDescent="0.2">
      <c r="J691" s="36"/>
      <c r="K691" s="9"/>
    </row>
    <row r="692" spans="10:11" x14ac:dyDescent="0.2">
      <c r="J692" s="36"/>
      <c r="K692" s="9"/>
    </row>
    <row r="693" spans="10:11" x14ac:dyDescent="0.2">
      <c r="J693" s="36"/>
      <c r="K693" s="9"/>
    </row>
    <row r="694" spans="10:11" x14ac:dyDescent="0.2">
      <c r="J694" s="36"/>
      <c r="K694" s="9"/>
    </row>
    <row r="695" spans="10:11" x14ac:dyDescent="0.2">
      <c r="J695" s="36"/>
      <c r="K695" s="9"/>
    </row>
    <row r="696" spans="10:11" x14ac:dyDescent="0.2">
      <c r="J696" s="36"/>
      <c r="K696" s="9"/>
    </row>
    <row r="697" spans="10:11" x14ac:dyDescent="0.2">
      <c r="J697" s="36"/>
      <c r="K697" s="9"/>
    </row>
    <row r="698" spans="10:11" x14ac:dyDescent="0.2">
      <c r="J698" s="36"/>
      <c r="K698" s="9"/>
    </row>
    <row r="699" spans="10:11" x14ac:dyDescent="0.2">
      <c r="J699" s="36"/>
      <c r="K699" s="9"/>
    </row>
    <row r="700" spans="10:11" x14ac:dyDescent="0.2">
      <c r="J700" s="36"/>
      <c r="K700" s="9"/>
    </row>
    <row r="701" spans="10:11" x14ac:dyDescent="0.2">
      <c r="J701" s="36"/>
      <c r="K701" s="9"/>
    </row>
    <row r="702" spans="10:11" x14ac:dyDescent="0.2">
      <c r="J702" s="36"/>
      <c r="K702" s="9"/>
    </row>
    <row r="703" spans="10:11" x14ac:dyDescent="0.2">
      <c r="J703" s="36"/>
      <c r="K703" s="9"/>
    </row>
    <row r="704" spans="10:11" x14ac:dyDescent="0.2">
      <c r="J704" s="36"/>
      <c r="K704" s="9"/>
    </row>
    <row r="705" spans="10:11" x14ac:dyDescent="0.2">
      <c r="J705" s="36"/>
      <c r="K705" s="9"/>
    </row>
    <row r="706" spans="10:11" x14ac:dyDescent="0.2">
      <c r="J706" s="36"/>
      <c r="K706" s="9"/>
    </row>
    <row r="707" spans="10:11" x14ac:dyDescent="0.2">
      <c r="J707" s="36"/>
      <c r="K707" s="9"/>
    </row>
    <row r="708" spans="10:11" x14ac:dyDescent="0.2">
      <c r="J708" s="36"/>
      <c r="K708" s="9"/>
    </row>
    <row r="709" spans="10:11" x14ac:dyDescent="0.2">
      <c r="J709" s="36"/>
      <c r="K709" s="9"/>
    </row>
    <row r="710" spans="10:11" x14ac:dyDescent="0.2">
      <c r="J710" s="36"/>
      <c r="K710" s="9"/>
    </row>
    <row r="711" spans="10:11" x14ac:dyDescent="0.2">
      <c r="J711" s="36"/>
      <c r="K711" s="9"/>
    </row>
    <row r="712" spans="10:11" x14ac:dyDescent="0.2">
      <c r="J712" s="36"/>
      <c r="K712" s="9"/>
    </row>
    <row r="713" spans="10:11" x14ac:dyDescent="0.2">
      <c r="J713" s="36"/>
      <c r="K713" s="9"/>
    </row>
    <row r="714" spans="10:11" x14ac:dyDescent="0.2">
      <c r="J714" s="36"/>
      <c r="K714" s="9"/>
    </row>
    <row r="715" spans="10:11" x14ac:dyDescent="0.2">
      <c r="J715" s="36"/>
      <c r="K715" s="9"/>
    </row>
    <row r="716" spans="10:11" x14ac:dyDescent="0.2">
      <c r="J716" s="36"/>
      <c r="K716" s="9"/>
    </row>
    <row r="717" spans="10:11" x14ac:dyDescent="0.2">
      <c r="J717" s="36"/>
      <c r="K717" s="9"/>
    </row>
    <row r="718" spans="10:11" x14ac:dyDescent="0.2">
      <c r="J718" s="36"/>
      <c r="K718" s="9"/>
    </row>
    <row r="719" spans="10:11" x14ac:dyDescent="0.2">
      <c r="J719" s="36"/>
      <c r="K719" s="9"/>
    </row>
    <row r="720" spans="10:11" x14ac:dyDescent="0.2">
      <c r="J720" s="36"/>
      <c r="K720" s="9"/>
    </row>
    <row r="721" spans="10:11" x14ac:dyDescent="0.2">
      <c r="J721" s="36"/>
      <c r="K721" s="9"/>
    </row>
    <row r="722" spans="10:11" x14ac:dyDescent="0.2">
      <c r="J722" s="36"/>
      <c r="K722" s="9"/>
    </row>
    <row r="723" spans="10:11" x14ac:dyDescent="0.2">
      <c r="J723" s="36"/>
      <c r="K723" s="9"/>
    </row>
    <row r="724" spans="10:11" x14ac:dyDescent="0.2">
      <c r="J724" s="36"/>
      <c r="K724" s="9"/>
    </row>
    <row r="725" spans="10:11" x14ac:dyDescent="0.2">
      <c r="J725" s="36"/>
      <c r="K725" s="9"/>
    </row>
    <row r="726" spans="10:11" x14ac:dyDescent="0.2">
      <c r="J726" s="36"/>
      <c r="K726" s="9"/>
    </row>
    <row r="727" spans="10:11" x14ac:dyDescent="0.2">
      <c r="J727" s="36"/>
      <c r="K727" s="9"/>
    </row>
    <row r="728" spans="10:11" x14ac:dyDescent="0.2">
      <c r="J728" s="36"/>
      <c r="K728" s="9"/>
    </row>
    <row r="729" spans="10:11" x14ac:dyDescent="0.2">
      <c r="J729" s="36"/>
      <c r="K729" s="9"/>
    </row>
    <row r="730" spans="10:11" x14ac:dyDescent="0.2">
      <c r="J730" s="36"/>
      <c r="K730" s="9"/>
    </row>
    <row r="731" spans="10:11" x14ac:dyDescent="0.2">
      <c r="J731" s="36"/>
      <c r="K731" s="9"/>
    </row>
    <row r="732" spans="10:11" x14ac:dyDescent="0.2">
      <c r="J732" s="36"/>
      <c r="K732" s="9"/>
    </row>
    <row r="733" spans="10:11" x14ac:dyDescent="0.2">
      <c r="J733" s="36"/>
      <c r="K733" s="9"/>
    </row>
    <row r="734" spans="10:11" x14ac:dyDescent="0.2">
      <c r="J734" s="36"/>
      <c r="K734" s="9"/>
    </row>
    <row r="735" spans="10:11" x14ac:dyDescent="0.2">
      <c r="J735" s="36"/>
      <c r="K735" s="9"/>
    </row>
    <row r="736" spans="10:11" x14ac:dyDescent="0.2">
      <c r="J736" s="36"/>
      <c r="K736" s="9"/>
    </row>
    <row r="737" spans="10:11" x14ac:dyDescent="0.2">
      <c r="J737" s="36"/>
      <c r="K737" s="9"/>
    </row>
    <row r="738" spans="10:11" x14ac:dyDescent="0.2">
      <c r="J738" s="36"/>
      <c r="K738" s="9"/>
    </row>
    <row r="739" spans="10:11" x14ac:dyDescent="0.2">
      <c r="J739" s="36"/>
      <c r="K739" s="9"/>
    </row>
    <row r="740" spans="10:11" x14ac:dyDescent="0.2">
      <c r="J740" s="36"/>
      <c r="K740" s="9"/>
    </row>
    <row r="741" spans="10:11" x14ac:dyDescent="0.2">
      <c r="J741" s="36"/>
      <c r="K741" s="9"/>
    </row>
    <row r="742" spans="10:11" x14ac:dyDescent="0.2">
      <c r="J742" s="36"/>
      <c r="K742" s="9"/>
    </row>
    <row r="743" spans="10:11" x14ac:dyDescent="0.2">
      <c r="J743" s="36"/>
      <c r="K743" s="9"/>
    </row>
    <row r="744" spans="10:11" x14ac:dyDescent="0.2">
      <c r="J744" s="36"/>
      <c r="K744" s="9"/>
    </row>
    <row r="745" spans="10:11" x14ac:dyDescent="0.2">
      <c r="J745" s="36"/>
      <c r="K745" s="9"/>
    </row>
    <row r="746" spans="10:11" x14ac:dyDescent="0.2">
      <c r="J746" s="36"/>
      <c r="K746" s="9"/>
    </row>
    <row r="747" spans="10:11" x14ac:dyDescent="0.2">
      <c r="J747" s="36"/>
      <c r="K747" s="9"/>
    </row>
    <row r="748" spans="10:11" x14ac:dyDescent="0.2">
      <c r="J748" s="36"/>
      <c r="K748" s="9"/>
    </row>
    <row r="749" spans="10:11" x14ac:dyDescent="0.2">
      <c r="J749" s="36"/>
      <c r="K749" s="9"/>
    </row>
    <row r="750" spans="10:11" x14ac:dyDescent="0.2">
      <c r="J750" s="36"/>
      <c r="K750" s="9"/>
    </row>
    <row r="751" spans="10:11" x14ac:dyDescent="0.2">
      <c r="J751" s="36"/>
      <c r="K751" s="9"/>
    </row>
    <row r="752" spans="10:11" x14ac:dyDescent="0.2">
      <c r="J752" s="36"/>
      <c r="K752" s="9"/>
    </row>
    <row r="753" spans="10:11" x14ac:dyDescent="0.2">
      <c r="J753" s="36"/>
      <c r="K753" s="9"/>
    </row>
    <row r="754" spans="10:11" x14ac:dyDescent="0.2">
      <c r="J754" s="36"/>
      <c r="K754" s="9"/>
    </row>
    <row r="755" spans="10:11" x14ac:dyDescent="0.2">
      <c r="J755" s="36"/>
      <c r="K755" s="9"/>
    </row>
    <row r="756" spans="10:11" x14ac:dyDescent="0.2">
      <c r="J756" s="36"/>
      <c r="K756" s="9"/>
    </row>
    <row r="757" spans="10:11" x14ac:dyDescent="0.2">
      <c r="J757" s="36"/>
      <c r="K757" s="9"/>
    </row>
    <row r="758" spans="10:11" x14ac:dyDescent="0.2">
      <c r="J758" s="36"/>
      <c r="K758" s="9"/>
    </row>
    <row r="759" spans="10:11" x14ac:dyDescent="0.2">
      <c r="J759" s="36"/>
      <c r="K759" s="9"/>
    </row>
    <row r="760" spans="10:11" x14ac:dyDescent="0.2">
      <c r="J760" s="36"/>
      <c r="K760" s="9"/>
    </row>
    <row r="761" spans="10:11" x14ac:dyDescent="0.2">
      <c r="J761" s="36"/>
      <c r="K761" s="9"/>
    </row>
    <row r="762" spans="10:11" x14ac:dyDescent="0.2">
      <c r="J762" s="36"/>
      <c r="K762" s="9"/>
    </row>
    <row r="763" spans="10:11" x14ac:dyDescent="0.2">
      <c r="J763" s="36"/>
      <c r="K763" s="9"/>
    </row>
    <row r="764" spans="10:11" x14ac:dyDescent="0.2">
      <c r="J764" s="36"/>
      <c r="K764" s="9"/>
    </row>
    <row r="765" spans="10:11" x14ac:dyDescent="0.2">
      <c r="J765" s="36"/>
      <c r="K765" s="9"/>
    </row>
    <row r="766" spans="10:11" x14ac:dyDescent="0.2">
      <c r="J766" s="36"/>
      <c r="K766" s="9"/>
    </row>
    <row r="767" spans="10:11" x14ac:dyDescent="0.2">
      <c r="J767" s="36"/>
      <c r="K767" s="9"/>
    </row>
    <row r="768" spans="10:11" x14ac:dyDescent="0.2">
      <c r="J768" s="36"/>
      <c r="K768" s="9"/>
    </row>
    <row r="769" spans="10:11" x14ac:dyDescent="0.2">
      <c r="J769" s="36"/>
      <c r="K769" s="9"/>
    </row>
    <row r="770" spans="10:11" x14ac:dyDescent="0.2">
      <c r="J770" s="36"/>
      <c r="K770" s="9"/>
    </row>
    <row r="771" spans="10:11" x14ac:dyDescent="0.2">
      <c r="J771" s="36"/>
      <c r="K771" s="9"/>
    </row>
    <row r="772" spans="10:11" x14ac:dyDescent="0.2">
      <c r="J772" s="36"/>
      <c r="K772" s="9"/>
    </row>
    <row r="773" spans="10:11" x14ac:dyDescent="0.2">
      <c r="J773" s="36"/>
      <c r="K773" s="9"/>
    </row>
    <row r="774" spans="10:11" x14ac:dyDescent="0.2">
      <c r="J774" s="36"/>
      <c r="K774" s="9"/>
    </row>
    <row r="775" spans="10:11" x14ac:dyDescent="0.2">
      <c r="J775" s="36"/>
      <c r="K775" s="9"/>
    </row>
    <row r="776" spans="10:11" x14ac:dyDescent="0.2">
      <c r="J776" s="36"/>
      <c r="K776" s="9"/>
    </row>
    <row r="777" spans="10:11" x14ac:dyDescent="0.2">
      <c r="J777" s="36"/>
      <c r="K777" s="9"/>
    </row>
    <row r="778" spans="10:11" x14ac:dyDescent="0.2">
      <c r="J778" s="36"/>
      <c r="K778" s="9"/>
    </row>
    <row r="779" spans="10:11" x14ac:dyDescent="0.2">
      <c r="J779" s="36"/>
      <c r="K779" s="9"/>
    </row>
    <row r="780" spans="10:11" x14ac:dyDescent="0.2">
      <c r="J780" s="36"/>
      <c r="K780" s="9"/>
    </row>
    <row r="781" spans="10:11" x14ac:dyDescent="0.2">
      <c r="J781" s="36"/>
      <c r="K781" s="9"/>
    </row>
    <row r="782" spans="10:11" x14ac:dyDescent="0.2">
      <c r="J782" s="36"/>
      <c r="K782" s="9"/>
    </row>
  </sheetData>
  <phoneticPr fontId="7" type="noConversion"/>
  <pageMargins left="0.75" right="0.75" top="1" bottom="1" header="0.5" footer="0.5"/>
  <pageSetup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7"/>
  <dimension ref="A3:R30"/>
  <sheetViews>
    <sheetView workbookViewId="0">
      <selection activeCell="C7" sqref="C7"/>
    </sheetView>
  </sheetViews>
  <sheetFormatPr defaultRowHeight="12.75" x14ac:dyDescent="0.2"/>
  <cols>
    <col min="1" max="1" width="9.140625" style="2"/>
    <col min="2" max="2" width="3.85546875" style="2" customWidth="1"/>
    <col min="3" max="3" width="19.28515625" style="2" bestFit="1" customWidth="1"/>
    <col min="4" max="4" width="10.7109375" style="2" bestFit="1" customWidth="1"/>
    <col min="5" max="5" width="9.140625" style="2"/>
    <col min="6" max="6" width="15.7109375" style="2" bestFit="1" customWidth="1"/>
    <col min="7" max="7" width="9.140625" style="2"/>
    <col min="8" max="8" width="12.28515625" style="2" bestFit="1" customWidth="1"/>
    <col min="9" max="9" width="9.140625" style="2"/>
    <col min="10" max="10" width="14" style="2" bestFit="1" customWidth="1"/>
    <col min="11" max="11" width="9.140625" style="2"/>
    <col min="12" max="12" width="12.7109375" style="2" bestFit="1" customWidth="1"/>
    <col min="13" max="13" width="9.140625" style="2"/>
    <col min="14" max="14" width="11.85546875" style="2" bestFit="1" customWidth="1"/>
    <col min="15" max="16384" width="9.140625" style="2"/>
  </cols>
  <sheetData>
    <row r="3" spans="2:18" ht="13.5" thickBot="1" x14ac:dyDescent="0.25">
      <c r="Q3" t="s">
        <v>60</v>
      </c>
      <c r="R3" s="43">
        <v>1.6180338999999999</v>
      </c>
    </row>
    <row r="4" spans="2:18" ht="13.5" thickBot="1" x14ac:dyDescent="0.25">
      <c r="B4" s="10" t="s">
        <v>8</v>
      </c>
      <c r="C4" s="15" t="s">
        <v>2</v>
      </c>
      <c r="D4" s="15" t="s">
        <v>24</v>
      </c>
      <c r="E4" s="21" t="s">
        <v>25</v>
      </c>
      <c r="F4" s="21" t="s">
        <v>26</v>
      </c>
      <c r="G4" s="21" t="s">
        <v>27</v>
      </c>
      <c r="H4" s="21" t="s">
        <v>28</v>
      </c>
      <c r="J4" s="35" t="s">
        <v>42</v>
      </c>
      <c r="K4" s="9">
        <f>(E27*K6+F27*K7+G27*K8+H27*K9)/(K6*(COUNT(B5:B25)))</f>
        <v>0.72619047619047616</v>
      </c>
      <c r="L4" s="9"/>
      <c r="M4"/>
      <c r="N4" s="35" t="s">
        <v>43</v>
      </c>
      <c r="O4" s="9">
        <f>1- SUM(D5:D25)/(MAX(D5:D25)*COUNT(B5:B25))</f>
        <v>0.79487179487179493</v>
      </c>
      <c r="Q4" s="1" t="s">
        <v>61</v>
      </c>
      <c r="R4" s="9">
        <f>(R3^3*SUM(E5:E25)+R3^2*SUM(F5:F25)+R3*SUM(G5:G25)+SUM(H4:H24))/(COUNT(B5:B25)*R3^3)</f>
        <v>0.68220182599699608</v>
      </c>
    </row>
    <row r="5" spans="2:18" ht="14.25" customHeight="1" x14ac:dyDescent="0.25">
      <c r="B5" s="16">
        <v>1</v>
      </c>
      <c r="C5" s="12" t="s">
        <v>0</v>
      </c>
      <c r="D5" s="29">
        <v>0</v>
      </c>
      <c r="E5" s="22">
        <f>IF($D5&lt;=$K$13,1,0)</f>
        <v>1</v>
      </c>
      <c r="F5" s="22">
        <f>IF(AND($D5&gt;$K$13,$D5&lt;=$K$14),1,0)</f>
        <v>0</v>
      </c>
      <c r="G5" s="22">
        <f t="shared" ref="G5:G25" si="0">IF(AND($D5&lt;=$K$15,$D5 &gt; $K$14),1,0)</f>
        <v>0</v>
      </c>
      <c r="H5" s="22">
        <f t="shared" ref="H5:H25" si="1">IF($D5 &gt; $K$15,1,0)</f>
        <v>0</v>
      </c>
      <c r="J5" s="23"/>
      <c r="K5" s="23"/>
      <c r="L5" s="23"/>
      <c r="M5"/>
      <c r="N5"/>
      <c r="O5"/>
    </row>
    <row r="6" spans="2:18" ht="15" x14ac:dyDescent="0.25">
      <c r="B6" s="16">
        <v>2</v>
      </c>
      <c r="C6" s="13" t="s">
        <v>3</v>
      </c>
      <c r="D6" s="29">
        <v>0</v>
      </c>
      <c r="E6" s="22">
        <f t="shared" ref="E6:E25" si="2">IF($D6&lt;=$K$13,1,0)</f>
        <v>1</v>
      </c>
      <c r="F6" s="22">
        <f t="shared" ref="F6:F25" si="3">IF(AND($D6&gt;$K$13,$D6&lt;=$K$14),1,0)</f>
        <v>0</v>
      </c>
      <c r="G6" s="22">
        <f t="shared" si="0"/>
        <v>0</v>
      </c>
      <c r="H6" s="22">
        <f t="shared" si="1"/>
        <v>0</v>
      </c>
      <c r="J6" s="23" t="s">
        <v>29</v>
      </c>
      <c r="K6" s="23">
        <v>4</v>
      </c>
      <c r="L6" s="23"/>
      <c r="M6"/>
      <c r="N6"/>
      <c r="O6"/>
    </row>
    <row r="7" spans="2:18" ht="15.75" customHeight="1" x14ac:dyDescent="0.25">
      <c r="B7" s="16">
        <v>3</v>
      </c>
      <c r="C7" s="13" t="s">
        <v>77</v>
      </c>
      <c r="D7" s="29">
        <v>0</v>
      </c>
      <c r="E7" s="22">
        <f t="shared" si="2"/>
        <v>1</v>
      </c>
      <c r="F7" s="22">
        <f t="shared" si="3"/>
        <v>0</v>
      </c>
      <c r="G7" s="22">
        <f t="shared" si="0"/>
        <v>0</v>
      </c>
      <c r="H7" s="22">
        <f t="shared" si="1"/>
        <v>0</v>
      </c>
      <c r="J7" s="23" t="s">
        <v>30</v>
      </c>
      <c r="K7" s="23">
        <v>3</v>
      </c>
      <c r="L7" s="23"/>
      <c r="M7"/>
      <c r="N7"/>
      <c r="O7"/>
    </row>
    <row r="8" spans="2:18" ht="15.75" customHeight="1" x14ac:dyDescent="0.25">
      <c r="B8" s="16">
        <v>4</v>
      </c>
      <c r="C8" s="13" t="s">
        <v>1</v>
      </c>
      <c r="D8" s="29">
        <v>65</v>
      </c>
      <c r="E8" s="22">
        <f t="shared" si="2"/>
        <v>0</v>
      </c>
      <c r="F8" s="22">
        <f t="shared" si="3"/>
        <v>0</v>
      </c>
      <c r="G8" s="22">
        <f t="shared" si="0"/>
        <v>0</v>
      </c>
      <c r="H8" s="22">
        <f t="shared" si="1"/>
        <v>1</v>
      </c>
      <c r="J8" s="23" t="s">
        <v>31</v>
      </c>
      <c r="K8" s="23">
        <v>2</v>
      </c>
      <c r="L8" s="23"/>
      <c r="M8"/>
      <c r="N8"/>
      <c r="O8"/>
    </row>
    <row r="9" spans="2:18" ht="15" x14ac:dyDescent="0.25">
      <c r="B9" s="16">
        <v>5</v>
      </c>
      <c r="C9" s="13" t="s">
        <v>4</v>
      </c>
      <c r="D9" s="29">
        <v>65</v>
      </c>
      <c r="E9" s="22">
        <f t="shared" si="2"/>
        <v>0</v>
      </c>
      <c r="F9" s="22">
        <f t="shared" si="3"/>
        <v>0</v>
      </c>
      <c r="G9" s="22">
        <f t="shared" si="0"/>
        <v>0</v>
      </c>
      <c r="H9" s="22">
        <f t="shared" si="1"/>
        <v>1</v>
      </c>
      <c r="J9" s="23" t="s">
        <v>32</v>
      </c>
      <c r="K9" s="23">
        <v>1</v>
      </c>
      <c r="L9" s="23"/>
      <c r="M9"/>
      <c r="N9"/>
      <c r="O9"/>
    </row>
    <row r="10" spans="2:18" ht="15" x14ac:dyDescent="0.25">
      <c r="B10" s="16">
        <v>6</v>
      </c>
      <c r="C10" s="13" t="s">
        <v>6</v>
      </c>
      <c r="D10" s="29">
        <v>0</v>
      </c>
      <c r="E10" s="22">
        <f t="shared" si="2"/>
        <v>1</v>
      </c>
      <c r="F10" s="22">
        <f t="shared" si="3"/>
        <v>0</v>
      </c>
      <c r="G10" s="22">
        <f t="shared" si="0"/>
        <v>0</v>
      </c>
      <c r="H10" s="22">
        <f t="shared" si="1"/>
        <v>0</v>
      </c>
      <c r="J10" s="23"/>
      <c r="K10" s="23"/>
      <c r="L10" s="23"/>
      <c r="M10"/>
      <c r="N10"/>
      <c r="O10"/>
    </row>
    <row r="11" spans="2:18" ht="15" x14ac:dyDescent="0.25">
      <c r="B11" s="16">
        <v>7</v>
      </c>
      <c r="C11" s="13" t="s">
        <v>5</v>
      </c>
      <c r="D11" s="29">
        <v>0</v>
      </c>
      <c r="E11" s="22">
        <f t="shared" si="2"/>
        <v>1</v>
      </c>
      <c r="F11" s="22">
        <f t="shared" si="3"/>
        <v>0</v>
      </c>
      <c r="G11" s="22">
        <f t="shared" si="0"/>
        <v>0</v>
      </c>
      <c r="H11" s="22">
        <f t="shared" si="1"/>
        <v>0</v>
      </c>
      <c r="J11" s="23" t="s">
        <v>23</v>
      </c>
      <c r="K11" s="23">
        <f>SUM(K6:K10)</f>
        <v>10</v>
      </c>
      <c r="L11" s="23"/>
      <c r="M11"/>
      <c r="N11"/>
      <c r="O11"/>
    </row>
    <row r="12" spans="2:18" ht="15" x14ac:dyDescent="0.25">
      <c r="B12" s="16">
        <v>8</v>
      </c>
      <c r="C12" s="13" t="s">
        <v>7</v>
      </c>
      <c r="D12" s="29">
        <v>15</v>
      </c>
      <c r="E12" s="22">
        <f t="shared" si="2"/>
        <v>0</v>
      </c>
      <c r="F12" s="22">
        <f t="shared" si="3"/>
        <v>0</v>
      </c>
      <c r="G12" s="22">
        <f t="shared" si="0"/>
        <v>1</v>
      </c>
      <c r="H12" s="22">
        <f t="shared" si="1"/>
        <v>0</v>
      </c>
      <c r="J12"/>
      <c r="K12"/>
      <c r="L12"/>
      <c r="M12"/>
      <c r="N12"/>
      <c r="O12"/>
    </row>
    <row r="13" spans="2:18" ht="15" x14ac:dyDescent="0.25">
      <c r="B13" s="16">
        <v>9</v>
      </c>
      <c r="C13" s="13" t="s">
        <v>20</v>
      </c>
      <c r="D13" s="29">
        <v>25</v>
      </c>
      <c r="E13" s="22">
        <f t="shared" si="2"/>
        <v>0</v>
      </c>
      <c r="F13" s="22">
        <f t="shared" si="3"/>
        <v>0</v>
      </c>
      <c r="G13" s="22">
        <f t="shared" si="0"/>
        <v>1</v>
      </c>
      <c r="H13" s="22">
        <f t="shared" si="1"/>
        <v>0</v>
      </c>
      <c r="J13" s="23" t="s">
        <v>70</v>
      </c>
      <c r="K13">
        <v>1</v>
      </c>
      <c r="L13"/>
      <c r="M13"/>
      <c r="N13" s="9"/>
      <c r="O13"/>
      <c r="R13" s="8"/>
    </row>
    <row r="14" spans="2:18" ht="15" x14ac:dyDescent="0.25">
      <c r="B14" s="16">
        <v>10</v>
      </c>
      <c r="C14" s="13" t="s">
        <v>21</v>
      </c>
      <c r="D14" s="29">
        <v>30</v>
      </c>
      <c r="E14" s="22">
        <f t="shared" si="2"/>
        <v>0</v>
      </c>
      <c r="F14" s="22">
        <f t="shared" si="3"/>
        <v>0</v>
      </c>
      <c r="G14" s="22">
        <f t="shared" si="0"/>
        <v>0</v>
      </c>
      <c r="H14" s="22">
        <f t="shared" si="1"/>
        <v>1</v>
      </c>
      <c r="J14" t="s">
        <v>33</v>
      </c>
      <c r="K14">
        <v>9</v>
      </c>
      <c r="L14"/>
      <c r="M14"/>
      <c r="N14"/>
      <c r="O14"/>
    </row>
    <row r="15" spans="2:18" ht="15" x14ac:dyDescent="0.25">
      <c r="B15" s="16">
        <v>11</v>
      </c>
      <c r="C15" s="13" t="s">
        <v>17</v>
      </c>
      <c r="D15" s="29">
        <v>25</v>
      </c>
      <c r="E15" s="22">
        <f t="shared" si="2"/>
        <v>0</v>
      </c>
      <c r="F15" s="22">
        <f t="shared" si="3"/>
        <v>0</v>
      </c>
      <c r="G15" s="22">
        <f t="shared" si="0"/>
        <v>1</v>
      </c>
      <c r="H15" s="22">
        <f t="shared" si="1"/>
        <v>0</v>
      </c>
      <c r="J15" t="s">
        <v>34</v>
      </c>
      <c r="K15">
        <v>26</v>
      </c>
      <c r="L15"/>
      <c r="M15"/>
      <c r="N15"/>
      <c r="O15"/>
    </row>
    <row r="16" spans="2:18" ht="15" x14ac:dyDescent="0.25">
      <c r="B16" s="16">
        <v>12</v>
      </c>
      <c r="C16" s="13" t="s">
        <v>18</v>
      </c>
      <c r="D16" s="29">
        <v>10</v>
      </c>
      <c r="E16" s="22">
        <f t="shared" si="2"/>
        <v>0</v>
      </c>
      <c r="F16" s="22">
        <f t="shared" si="3"/>
        <v>0</v>
      </c>
      <c r="G16" s="22">
        <f t="shared" si="0"/>
        <v>1</v>
      </c>
      <c r="H16" s="22">
        <f t="shared" si="1"/>
        <v>0</v>
      </c>
    </row>
    <row r="17" spans="1:13" ht="15" x14ac:dyDescent="0.25">
      <c r="B17" s="16">
        <v>13</v>
      </c>
      <c r="C17" s="13" t="s">
        <v>19</v>
      </c>
      <c r="D17" s="29">
        <v>0</v>
      </c>
      <c r="E17" s="22">
        <f t="shared" si="2"/>
        <v>1</v>
      </c>
      <c r="F17" s="22">
        <f t="shared" si="3"/>
        <v>0</v>
      </c>
      <c r="G17" s="22">
        <f t="shared" si="0"/>
        <v>0</v>
      </c>
      <c r="H17" s="22">
        <f t="shared" si="1"/>
        <v>0</v>
      </c>
    </row>
    <row r="18" spans="1:13" ht="15" x14ac:dyDescent="0.25">
      <c r="B18" s="16">
        <v>14</v>
      </c>
      <c r="C18" s="13" t="s">
        <v>11</v>
      </c>
      <c r="D18" s="29">
        <v>5</v>
      </c>
      <c r="E18" s="22">
        <f t="shared" si="2"/>
        <v>0</v>
      </c>
      <c r="F18" s="22">
        <f t="shared" si="3"/>
        <v>1</v>
      </c>
      <c r="G18" s="22">
        <f t="shared" si="0"/>
        <v>0</v>
      </c>
      <c r="H18" s="22">
        <f t="shared" si="1"/>
        <v>0</v>
      </c>
    </row>
    <row r="19" spans="1:13" ht="15" x14ac:dyDescent="0.25">
      <c r="B19" s="16">
        <v>15</v>
      </c>
      <c r="C19" s="13" t="s">
        <v>12</v>
      </c>
      <c r="D19" s="29">
        <v>0</v>
      </c>
      <c r="E19" s="22">
        <f t="shared" si="2"/>
        <v>1</v>
      </c>
      <c r="F19" s="22">
        <f t="shared" si="3"/>
        <v>0</v>
      </c>
      <c r="G19" s="22">
        <f t="shared" si="0"/>
        <v>0</v>
      </c>
      <c r="H19" s="22">
        <f t="shared" si="1"/>
        <v>0</v>
      </c>
    </row>
    <row r="20" spans="1:13" ht="15" x14ac:dyDescent="0.25">
      <c r="B20" s="16">
        <v>16</v>
      </c>
      <c r="C20" s="13" t="s">
        <v>13</v>
      </c>
      <c r="D20" s="29">
        <v>30</v>
      </c>
      <c r="E20" s="22">
        <f t="shared" si="2"/>
        <v>0</v>
      </c>
      <c r="F20" s="22">
        <f t="shared" si="3"/>
        <v>0</v>
      </c>
      <c r="G20" s="22">
        <f t="shared" si="0"/>
        <v>0</v>
      </c>
      <c r="H20" s="22">
        <f t="shared" si="1"/>
        <v>1</v>
      </c>
    </row>
    <row r="21" spans="1:13" ht="15" x14ac:dyDescent="0.25">
      <c r="B21" s="16">
        <v>17</v>
      </c>
      <c r="C21" s="13" t="s">
        <v>9</v>
      </c>
      <c r="D21" s="29">
        <v>0</v>
      </c>
      <c r="E21" s="22">
        <f t="shared" si="2"/>
        <v>1</v>
      </c>
      <c r="F21" s="22">
        <f t="shared" si="3"/>
        <v>0</v>
      </c>
      <c r="G21" s="22">
        <f t="shared" si="0"/>
        <v>0</v>
      </c>
      <c r="H21" s="22">
        <f t="shared" si="1"/>
        <v>0</v>
      </c>
    </row>
    <row r="22" spans="1:13" ht="15" x14ac:dyDescent="0.25">
      <c r="B22" s="16">
        <v>18</v>
      </c>
      <c r="C22" s="13" t="s">
        <v>10</v>
      </c>
      <c r="D22" s="29">
        <v>5</v>
      </c>
      <c r="E22" s="22">
        <f t="shared" si="2"/>
        <v>0</v>
      </c>
      <c r="F22" s="22">
        <f t="shared" si="3"/>
        <v>1</v>
      </c>
      <c r="G22" s="22">
        <f t="shared" si="0"/>
        <v>0</v>
      </c>
      <c r="H22" s="22">
        <f t="shared" si="1"/>
        <v>0</v>
      </c>
    </row>
    <row r="23" spans="1:13" ht="15" x14ac:dyDescent="0.25">
      <c r="B23" s="16">
        <v>19</v>
      </c>
      <c r="C23" s="13" t="s">
        <v>15</v>
      </c>
      <c r="D23" s="29">
        <v>5</v>
      </c>
      <c r="E23" s="22">
        <f t="shared" si="2"/>
        <v>0</v>
      </c>
      <c r="F23" s="22">
        <f t="shared" si="3"/>
        <v>1</v>
      </c>
      <c r="G23" s="22">
        <f t="shared" si="0"/>
        <v>0</v>
      </c>
      <c r="H23" s="22">
        <f t="shared" si="1"/>
        <v>0</v>
      </c>
    </row>
    <row r="24" spans="1:13" ht="15" x14ac:dyDescent="0.25">
      <c r="B24" s="16">
        <v>20</v>
      </c>
      <c r="C24" s="13" t="s">
        <v>16</v>
      </c>
      <c r="D24" s="29">
        <v>0</v>
      </c>
      <c r="E24" s="22">
        <f t="shared" si="2"/>
        <v>1</v>
      </c>
      <c r="F24" s="22">
        <f t="shared" si="3"/>
        <v>0</v>
      </c>
      <c r="G24" s="22">
        <f t="shared" si="0"/>
        <v>0</v>
      </c>
      <c r="H24" s="22">
        <f t="shared" si="1"/>
        <v>0</v>
      </c>
    </row>
    <row r="25" spans="1:13" ht="15.75" thickBot="1" x14ac:dyDescent="0.3">
      <c r="B25" s="17">
        <v>21</v>
      </c>
      <c r="C25" s="14" t="s">
        <v>14</v>
      </c>
      <c r="D25" s="34">
        <v>0</v>
      </c>
      <c r="E25" s="24">
        <f t="shared" si="2"/>
        <v>1</v>
      </c>
      <c r="F25" s="24">
        <f t="shared" si="3"/>
        <v>0</v>
      </c>
      <c r="G25" s="24">
        <f t="shared" si="0"/>
        <v>0</v>
      </c>
      <c r="H25" s="24">
        <f t="shared" si="1"/>
        <v>0</v>
      </c>
      <c r="L25" s="2" t="s">
        <v>69</v>
      </c>
      <c r="M25" s="2" t="str">
        <f>IF(COUNT(B5:B25)=SUM(E5:H25),"Passed","Failed")</f>
        <v>Passed</v>
      </c>
    </row>
    <row r="26" spans="1:13" x14ac:dyDescent="0.2">
      <c r="C26" s="3"/>
      <c r="D26" s="4"/>
    </row>
    <row r="27" spans="1:13" x14ac:dyDescent="0.2">
      <c r="A27" s="2" t="s">
        <v>23</v>
      </c>
      <c r="D27" s="2">
        <f>SUM(D5:D25)</f>
        <v>280</v>
      </c>
      <c r="E27" s="2">
        <f>SUM(E5:E25)</f>
        <v>10</v>
      </c>
      <c r="F27" s="2">
        <f>SUM(F5:F25)</f>
        <v>3</v>
      </c>
      <c r="G27" s="2">
        <f>SUM(G5:G25)</f>
        <v>4</v>
      </c>
      <c r="H27" s="2">
        <f>SUM(H5:H25)</f>
        <v>4</v>
      </c>
    </row>
    <row r="28" spans="1:13" x14ac:dyDescent="0.2">
      <c r="D28" s="7"/>
      <c r="H28" s="6"/>
    </row>
    <row r="29" spans="1:13" x14ac:dyDescent="0.2">
      <c r="E29" s="2">
        <f>SUM(E27:H27)</f>
        <v>21</v>
      </c>
      <c r="H29" s="5"/>
    </row>
    <row r="30" spans="1:13" x14ac:dyDescent="0.2">
      <c r="H30" s="8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Risk Chart - No Decompression</vt:lpstr>
      <vt:lpstr>Risk Chart</vt:lpstr>
      <vt:lpstr>Risk and Direct Cost</vt:lpstr>
      <vt:lpstr>Time Cost</vt:lpstr>
      <vt:lpstr>Time Cost Model</vt:lpstr>
      <vt:lpstr>Risk Cost Models</vt:lpstr>
      <vt:lpstr>Risk Model</vt:lpstr>
      <vt:lpstr>All Points</vt:lpstr>
      <vt:lpstr>Normal</vt:lpstr>
      <vt:lpstr>Subcritical</vt:lpstr>
      <vt:lpstr>TopDev2</vt:lpstr>
      <vt:lpstr>TopDev1+TopDev2</vt:lpstr>
      <vt:lpstr>Infra+Clients Front End</vt:lpstr>
      <vt:lpstr>Simulators</vt:lpstr>
    </vt:vector>
  </TitlesOfParts>
  <Company>IDesign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Juval Lowy</dc:creator>
  <cp:lastModifiedBy>Juval Lowy</cp:lastModifiedBy>
  <dcterms:created xsi:type="dcterms:W3CDTF">2003-07-14T16:15:06Z</dcterms:created>
  <dcterms:modified xsi:type="dcterms:W3CDTF">2020-03-30T03:26:28Z</dcterms:modified>
</cp:coreProperties>
</file>